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525" windowWidth="19440" windowHeight="7365" firstSheet="1" activeTab="9"/>
  </bookViews>
  <sheets>
    <sheet name="Прилож 1" sheetId="1" state="hidden" r:id="rId1"/>
    <sheet name="Прилож1" sheetId="3" r:id="rId2"/>
    <sheet name="Прилож 2" sheetId="4" r:id="rId3"/>
    <sheet name="Прилож 3" sheetId="5" r:id="rId4"/>
    <sheet name="Прилож 4" sheetId="9" r:id="rId5"/>
    <sheet name="Нал ненал дох" sheetId="2" r:id="rId6"/>
    <sheet name="Прилож 6" sheetId="6" state="hidden" r:id="rId7"/>
    <sheet name="Прилож 7" sheetId="7" state="hidden" r:id="rId8"/>
    <sheet name="Прилож 8" sheetId="8" state="hidden" r:id="rId9"/>
    <sheet name="Источники" sheetId="10" r:id="rId10"/>
  </sheets>
  <definedNames>
    <definedName name="_xlnm._FilterDatabase" localSheetId="3" hidden="1">'Прилож 3'!$H$1:$I$184</definedName>
    <definedName name="_xlnm._FilterDatabase" localSheetId="4" hidden="1">'Прилож 4'!$G$1:$G$142</definedName>
    <definedName name="Z_88273A75_0AE7_4AD5_8089_E047AD546531_.wvu.FilterData" localSheetId="0">'Прилож 1'!$A$10:$I$48</definedName>
    <definedName name="Z_88273A75_0AE7_4AD5_8089_E047AD546531_.wvu.FilterData" localSheetId="3">#REF!</definedName>
    <definedName name="Z_88273A75_0AE7_4AD5_8089_E047AD546531_.wvu.FilterData" localSheetId="4">#REF!</definedName>
    <definedName name="Z_88273A75_0AE7_4AD5_8089_E047AD546531_.wvu.PrintArea" localSheetId="0">'Прилож 1'!$A$1:$I$48</definedName>
    <definedName name="Z_88273A75_0AE7_4AD5_8089_E047AD546531_.wvu.PrintArea" localSheetId="2">'Прилож 2'!$A$2:$E$7</definedName>
    <definedName name="Z_88273A75_0AE7_4AD5_8089_E047AD546531_.wvu.PrintArea" localSheetId="8">'Прилож 8'!$A$1:$I$19</definedName>
    <definedName name="Z_88273A75_0AE7_4AD5_8089_E047AD546531_.wvu.Rows" localSheetId="3">'Прилож 3'!$4:$4</definedName>
    <definedName name="Z_88273A75_0AE7_4AD5_8089_E047AD546531_.wvu.Rows" localSheetId="4">#REF!</definedName>
    <definedName name="Z_88273A75_0AE7_4AD5_8089_E047AD546531_.wvu.Rows" localSheetId="7">'Прилож 7'!$11:$11</definedName>
    <definedName name="_xlnm.Print_Area" localSheetId="0">'Прилож 1'!$A$1:$I$48</definedName>
    <definedName name="_xlnm.Print_Area" localSheetId="2">'Прилож 2'!$A$1:$I$36</definedName>
    <definedName name="_xlnm.Print_Area" localSheetId="8">'Прилож 8'!$A$1:$I$19</definedName>
    <definedName name="_xlnm.Print_Area" localSheetId="1">Прилож1!$A$1:$K$32</definedName>
  </definedNames>
  <calcPr calcId="145621"/>
</workbook>
</file>

<file path=xl/calcChain.xml><?xml version="1.0" encoding="utf-8"?>
<calcChain xmlns="http://schemas.openxmlformats.org/spreadsheetml/2006/main">
  <c r="G35" i="9" l="1"/>
  <c r="G31" i="9" l="1"/>
  <c r="G27" i="9"/>
  <c r="G25" i="9" s="1"/>
  <c r="I10" i="3" l="1"/>
  <c r="G48" i="9"/>
  <c r="G107" i="9"/>
  <c r="G106" i="9" s="1"/>
  <c r="G17" i="9"/>
  <c r="I24" i="3" l="1"/>
  <c r="I25" i="3" s="1"/>
  <c r="I15" i="3"/>
  <c r="I16" i="3"/>
  <c r="L87" i="9"/>
  <c r="L88" i="9"/>
  <c r="L89" i="9"/>
  <c r="J87" i="9"/>
  <c r="J88" i="9"/>
  <c r="J89" i="9"/>
  <c r="H87" i="9"/>
  <c r="H88" i="9"/>
  <c r="H89" i="9"/>
  <c r="G89" i="9"/>
  <c r="G88" i="9" s="1"/>
  <c r="G87" i="9" s="1"/>
  <c r="G92" i="9"/>
  <c r="G91" i="9" s="1"/>
  <c r="G90" i="9" s="1"/>
  <c r="L90" i="9"/>
  <c r="L91" i="9"/>
  <c r="L92" i="9"/>
  <c r="L93" i="9"/>
  <c r="L94" i="9"/>
  <c r="L95" i="9"/>
  <c r="J90" i="9"/>
  <c r="J91" i="9"/>
  <c r="J92" i="9"/>
  <c r="J93" i="9"/>
  <c r="J94" i="9"/>
  <c r="J95" i="9"/>
  <c r="H90" i="9"/>
  <c r="H91" i="9"/>
  <c r="H92" i="9"/>
  <c r="H93" i="9"/>
  <c r="H94" i="9"/>
  <c r="H95" i="9"/>
  <c r="G95" i="9"/>
  <c r="G94" i="9" s="1"/>
  <c r="G93" i="9" s="1"/>
  <c r="L41" i="9"/>
  <c r="L42" i="9"/>
  <c r="L43" i="9"/>
  <c r="J41" i="9"/>
  <c r="J42" i="9"/>
  <c r="J43" i="9"/>
  <c r="H41" i="9"/>
  <c r="H42" i="9"/>
  <c r="H43" i="9"/>
  <c r="G43" i="9"/>
  <c r="J54" i="5"/>
  <c r="G42" i="9" s="1"/>
  <c r="J87" i="5"/>
  <c r="J86" i="5" s="1"/>
  <c r="J84" i="5"/>
  <c r="J83" i="5" s="1"/>
  <c r="J53" i="5" l="1"/>
  <c r="G41" i="9" s="1"/>
  <c r="O90" i="5"/>
  <c r="O89" i="5" s="1"/>
  <c r="N90" i="5"/>
  <c r="N89" i="5" s="1"/>
  <c r="M90" i="5"/>
  <c r="M89" i="5" s="1"/>
  <c r="L90" i="5"/>
  <c r="K90" i="5"/>
  <c r="K89" i="5" s="1"/>
  <c r="J90" i="5"/>
  <c r="J89" i="5" s="1"/>
  <c r="J28" i="5" l="1"/>
  <c r="K12" i="10"/>
  <c r="J12" i="10"/>
  <c r="J11" i="10" s="1"/>
  <c r="J10" i="10" s="1"/>
  <c r="I12" i="10"/>
  <c r="K11" i="10"/>
  <c r="K10" i="10" s="1"/>
  <c r="I11" i="10"/>
  <c r="I10" i="10" s="1"/>
  <c r="L134" i="9"/>
  <c r="L133" i="9" s="1"/>
  <c r="L131" i="9" s="1"/>
  <c r="L130" i="9" s="1"/>
  <c r="L129" i="9" s="1"/>
  <c r="L128" i="9" s="1"/>
  <c r="K134" i="9"/>
  <c r="K133" i="9" s="1"/>
  <c r="K131" i="9" s="1"/>
  <c r="K130" i="9" s="1"/>
  <c r="K129" i="9" s="1"/>
  <c r="K128" i="9" s="1"/>
  <c r="J134" i="9"/>
  <c r="J133" i="9" s="1"/>
  <c r="J132" i="9" s="1"/>
  <c r="I134" i="9"/>
  <c r="I133" i="9" s="1"/>
  <c r="H134" i="9"/>
  <c r="H133" i="9" s="1"/>
  <c r="H131" i="9" s="1"/>
  <c r="H130" i="9" s="1"/>
  <c r="H129" i="9" s="1"/>
  <c r="H128" i="9" s="1"/>
  <c r="G134" i="9"/>
  <c r="G133" i="9" s="1"/>
  <c r="G131" i="9" s="1"/>
  <c r="G130" i="9" s="1"/>
  <c r="G129" i="9" s="1"/>
  <c r="G128" i="9" s="1"/>
  <c r="L127" i="9"/>
  <c r="L126" i="9" s="1"/>
  <c r="L125" i="9" s="1"/>
  <c r="K127" i="9"/>
  <c r="K126" i="9" s="1"/>
  <c r="J127" i="9"/>
  <c r="J126" i="9" s="1"/>
  <c r="J124" i="9" s="1"/>
  <c r="I127" i="9"/>
  <c r="I126" i="9" s="1"/>
  <c r="I124" i="9" s="1"/>
  <c r="H127" i="9"/>
  <c r="H126" i="9" s="1"/>
  <c r="H125" i="9" s="1"/>
  <c r="G127" i="9"/>
  <c r="G126" i="9" s="1"/>
  <c r="G125" i="9" s="1"/>
  <c r="L123" i="9"/>
  <c r="L122" i="9" s="1"/>
  <c r="K123" i="9"/>
  <c r="K122" i="9" s="1"/>
  <c r="K121" i="9" s="1"/>
  <c r="J123" i="9"/>
  <c r="J122" i="9" s="1"/>
  <c r="J120" i="9" s="1"/>
  <c r="I123" i="9"/>
  <c r="I122" i="9" s="1"/>
  <c r="I120" i="9" s="1"/>
  <c r="H123" i="9"/>
  <c r="H122" i="9" s="1"/>
  <c r="H121" i="9" s="1"/>
  <c r="G123" i="9"/>
  <c r="G122" i="9" s="1"/>
  <c r="G121" i="9" s="1"/>
  <c r="L118" i="9"/>
  <c r="K118" i="9"/>
  <c r="J118" i="9"/>
  <c r="I118" i="9"/>
  <c r="H118" i="9"/>
  <c r="L117" i="9"/>
  <c r="K117" i="9"/>
  <c r="K116" i="9" s="1"/>
  <c r="K115" i="9" s="1"/>
  <c r="J117" i="9"/>
  <c r="I117" i="9"/>
  <c r="I116" i="9" s="1"/>
  <c r="I115" i="9" s="1"/>
  <c r="H117" i="9"/>
  <c r="G117" i="9"/>
  <c r="G116" i="9" s="1"/>
  <c r="G115" i="9" s="1"/>
  <c r="L112" i="9"/>
  <c r="K112" i="9"/>
  <c r="J112" i="9"/>
  <c r="I112" i="9"/>
  <c r="H112" i="9"/>
  <c r="G112" i="9"/>
  <c r="K107" i="9"/>
  <c r="K109" i="9" s="1"/>
  <c r="I107" i="9"/>
  <c r="I109" i="9" s="1"/>
  <c r="G109" i="9"/>
  <c r="L101" i="9"/>
  <c r="L100" i="9" s="1"/>
  <c r="L99" i="9" s="1"/>
  <c r="K101" i="9"/>
  <c r="K100" i="9" s="1"/>
  <c r="K98" i="9" s="1"/>
  <c r="J101" i="9"/>
  <c r="J100" i="9" s="1"/>
  <c r="J98" i="9" s="1"/>
  <c r="I101" i="9"/>
  <c r="I100" i="9" s="1"/>
  <c r="I99" i="9" s="1"/>
  <c r="H101" i="9"/>
  <c r="H100" i="9" s="1"/>
  <c r="H99" i="9" s="1"/>
  <c r="G101" i="9"/>
  <c r="G100" i="9" s="1"/>
  <c r="G98" i="9" s="1"/>
  <c r="L86" i="9"/>
  <c r="L85" i="9" s="1"/>
  <c r="L84" i="9" s="1"/>
  <c r="K86" i="9"/>
  <c r="K85" i="9" s="1"/>
  <c r="K83" i="9" s="1"/>
  <c r="J86" i="9"/>
  <c r="J85" i="9" s="1"/>
  <c r="J83" i="9" s="1"/>
  <c r="I86" i="9"/>
  <c r="I85" i="9" s="1"/>
  <c r="H86" i="9"/>
  <c r="H85" i="9" s="1"/>
  <c r="H84" i="9" s="1"/>
  <c r="G86" i="9"/>
  <c r="G85" i="9" s="1"/>
  <c r="G83" i="9" s="1"/>
  <c r="L82" i="9"/>
  <c r="L81" i="9" s="1"/>
  <c r="K82" i="9"/>
  <c r="K81" i="9" s="1"/>
  <c r="K80" i="9" s="1"/>
  <c r="J82" i="9"/>
  <c r="J81" i="9" s="1"/>
  <c r="J79" i="9" s="1"/>
  <c r="I82" i="9"/>
  <c r="I81" i="9" s="1"/>
  <c r="I79" i="9" s="1"/>
  <c r="H82" i="9"/>
  <c r="H81" i="9" s="1"/>
  <c r="G82" i="9"/>
  <c r="G81" i="9" s="1"/>
  <c r="G80" i="9" s="1"/>
  <c r="L77" i="9"/>
  <c r="L76" i="9" s="1"/>
  <c r="L75" i="9" s="1"/>
  <c r="L74" i="9" s="1"/>
  <c r="K77" i="9"/>
  <c r="K76" i="9" s="1"/>
  <c r="K75" i="9" s="1"/>
  <c r="K74" i="9" s="1"/>
  <c r="J77" i="9"/>
  <c r="J76" i="9" s="1"/>
  <c r="J75" i="9" s="1"/>
  <c r="J74" i="9" s="1"/>
  <c r="I77" i="9"/>
  <c r="I76" i="9" s="1"/>
  <c r="I75" i="9" s="1"/>
  <c r="I74" i="9" s="1"/>
  <c r="H77" i="9"/>
  <c r="H76" i="9" s="1"/>
  <c r="H75" i="9" s="1"/>
  <c r="H74" i="9" s="1"/>
  <c r="G77" i="9"/>
  <c r="G76" i="9" s="1"/>
  <c r="G75" i="9" s="1"/>
  <c r="G74" i="9" s="1"/>
  <c r="L73" i="9"/>
  <c r="L72" i="9" s="1"/>
  <c r="L71" i="9" s="1"/>
  <c r="K73" i="9"/>
  <c r="K72" i="9" s="1"/>
  <c r="K71" i="9" s="1"/>
  <c r="J73" i="9"/>
  <c r="J72" i="9" s="1"/>
  <c r="J71" i="9" s="1"/>
  <c r="I73" i="9"/>
  <c r="I72" i="9" s="1"/>
  <c r="I71" i="9" s="1"/>
  <c r="H73" i="9"/>
  <c r="H72" i="9" s="1"/>
  <c r="H71" i="9" s="1"/>
  <c r="G73" i="9"/>
  <c r="G72" i="9" s="1"/>
  <c r="G71" i="9" s="1"/>
  <c r="L65" i="9"/>
  <c r="K65" i="9"/>
  <c r="K64" i="9" s="1"/>
  <c r="J65" i="9"/>
  <c r="I65" i="9"/>
  <c r="I64" i="9" s="1"/>
  <c r="I63" i="9" s="1"/>
  <c r="H65" i="9"/>
  <c r="H64" i="9" s="1"/>
  <c r="G65" i="9"/>
  <c r="G64" i="9" s="1"/>
  <c r="G63" i="9" s="1"/>
  <c r="L63" i="9"/>
  <c r="J63" i="9"/>
  <c r="L60" i="9"/>
  <c r="L62" i="9" s="1"/>
  <c r="K60" i="9"/>
  <c r="K62" i="9" s="1"/>
  <c r="J60" i="9"/>
  <c r="I60" i="9"/>
  <c r="H60" i="9"/>
  <c r="H62" i="9" s="1"/>
  <c r="G60" i="9"/>
  <c r="G62" i="9" s="1"/>
  <c r="L56" i="9"/>
  <c r="L55" i="9" s="1"/>
  <c r="L54" i="9" s="1"/>
  <c r="K56" i="9"/>
  <c r="K55" i="9" s="1"/>
  <c r="K54" i="9" s="1"/>
  <c r="J56" i="9"/>
  <c r="J55" i="9" s="1"/>
  <c r="J54" i="9" s="1"/>
  <c r="I56" i="9"/>
  <c r="I55" i="9" s="1"/>
  <c r="I54" i="9" s="1"/>
  <c r="H56" i="9"/>
  <c r="H55" i="9" s="1"/>
  <c r="H54" i="9" s="1"/>
  <c r="G56" i="9"/>
  <c r="G55" i="9" s="1"/>
  <c r="G54" i="9" s="1"/>
  <c r="K53" i="9"/>
  <c r="K52" i="9" s="1"/>
  <c r="K51" i="9" s="1"/>
  <c r="K50" i="9" s="1"/>
  <c r="K49" i="9" s="1"/>
  <c r="I53" i="9"/>
  <c r="I52" i="9" s="1"/>
  <c r="I51" i="9" s="1"/>
  <c r="I50" i="9" s="1"/>
  <c r="I49" i="9" s="1"/>
  <c r="G53" i="9"/>
  <c r="G52" i="9" s="1"/>
  <c r="G51" i="9" s="1"/>
  <c r="G50" i="9" s="1"/>
  <c r="G49" i="9" s="1"/>
  <c r="L48" i="9"/>
  <c r="L47" i="9" s="1"/>
  <c r="L46" i="9" s="1"/>
  <c r="L45" i="9" s="1"/>
  <c r="K48" i="9"/>
  <c r="K47" i="9" s="1"/>
  <c r="K46" i="9" s="1"/>
  <c r="K45" i="9" s="1"/>
  <c r="J48" i="9"/>
  <c r="J47" i="9" s="1"/>
  <c r="J46" i="9" s="1"/>
  <c r="J45" i="9" s="1"/>
  <c r="I48" i="9"/>
  <c r="I47" i="9" s="1"/>
  <c r="I46" i="9" s="1"/>
  <c r="I45" i="9" s="1"/>
  <c r="H48" i="9"/>
  <c r="H47" i="9" s="1"/>
  <c r="H46" i="9" s="1"/>
  <c r="H45" i="9" s="1"/>
  <c r="G47" i="9"/>
  <c r="G46" i="9" s="1"/>
  <c r="G45" i="9" s="1"/>
  <c r="L40" i="9"/>
  <c r="L38" i="9" s="1"/>
  <c r="L37" i="9" s="1"/>
  <c r="K40" i="9"/>
  <c r="J40" i="9"/>
  <c r="J38" i="9" s="1"/>
  <c r="J37" i="9" s="1"/>
  <c r="I40" i="9"/>
  <c r="H40" i="9"/>
  <c r="H38" i="9" s="1"/>
  <c r="L31" i="9"/>
  <c r="L30" i="9" s="1"/>
  <c r="K31" i="9"/>
  <c r="K30" i="9" s="1"/>
  <c r="J31" i="9"/>
  <c r="J30" i="9" s="1"/>
  <c r="I31" i="9"/>
  <c r="I30" i="9" s="1"/>
  <c r="H31" i="9"/>
  <c r="H30" i="9" s="1"/>
  <c r="G30" i="9"/>
  <c r="L27" i="9"/>
  <c r="K27" i="9"/>
  <c r="K26" i="9" s="1"/>
  <c r="J27" i="9"/>
  <c r="J26" i="9" s="1"/>
  <c r="I27" i="9"/>
  <c r="H27" i="9"/>
  <c r="G26" i="9"/>
  <c r="L24" i="9"/>
  <c r="L23" i="9" s="1"/>
  <c r="L22" i="9" s="1"/>
  <c r="K24" i="9"/>
  <c r="K23" i="9" s="1"/>
  <c r="K22" i="9" s="1"/>
  <c r="J24" i="9"/>
  <c r="J23" i="9" s="1"/>
  <c r="J22" i="9" s="1"/>
  <c r="I24" i="9"/>
  <c r="I23" i="9" s="1"/>
  <c r="I22" i="9" s="1"/>
  <c r="H24" i="9"/>
  <c r="H23" i="9" s="1"/>
  <c r="H22" i="9" s="1"/>
  <c r="G24" i="9"/>
  <c r="G23" i="9" s="1"/>
  <c r="G22" i="9" s="1"/>
  <c r="L21" i="9"/>
  <c r="L20" i="9" s="1"/>
  <c r="K21" i="9"/>
  <c r="K20" i="9" s="1"/>
  <c r="K18" i="9" s="1"/>
  <c r="J21" i="9"/>
  <c r="J20" i="9" s="1"/>
  <c r="J18" i="9" s="1"/>
  <c r="I21" i="9"/>
  <c r="I20" i="9" s="1"/>
  <c r="H21" i="9"/>
  <c r="H20" i="9" s="1"/>
  <c r="H19" i="9" s="1"/>
  <c r="G21" i="9"/>
  <c r="G20" i="9" s="1"/>
  <c r="G18" i="9" s="1"/>
  <c r="L17" i="9"/>
  <c r="L16" i="9" s="1"/>
  <c r="L15" i="9" s="1"/>
  <c r="K17" i="9"/>
  <c r="K16" i="9" s="1"/>
  <c r="K15" i="9" s="1"/>
  <c r="J17" i="9"/>
  <c r="J16" i="9" s="1"/>
  <c r="J15" i="9" s="1"/>
  <c r="I17" i="9"/>
  <c r="I16" i="9" s="1"/>
  <c r="I15" i="9" s="1"/>
  <c r="H17" i="9"/>
  <c r="H16" i="9" s="1"/>
  <c r="H15" i="9" s="1"/>
  <c r="G16" i="9"/>
  <c r="G15" i="9" s="1"/>
  <c r="I18" i="8"/>
  <c r="I17" i="8" s="1"/>
  <c r="I16" i="8" s="1"/>
  <c r="I13" i="8"/>
  <c r="I12" i="8" s="1"/>
  <c r="I11" i="8" s="1"/>
  <c r="D12" i="6"/>
  <c r="S179" i="5"/>
  <c r="R179" i="5"/>
  <c r="Q179" i="5"/>
  <c r="S178" i="5"/>
  <c r="R178" i="5"/>
  <c r="S177" i="5"/>
  <c r="R177" i="5"/>
  <c r="Q177" i="5"/>
  <c r="S176" i="5"/>
  <c r="R176" i="5"/>
  <c r="Q176" i="5"/>
  <c r="S175" i="5"/>
  <c r="R175" i="5"/>
  <c r="Q175" i="5"/>
  <c r="S172" i="5"/>
  <c r="R172" i="5"/>
  <c r="Q172" i="5"/>
  <c r="J172" i="5"/>
  <c r="G118" i="9" s="1"/>
  <c r="S168" i="5"/>
  <c r="R168" i="5"/>
  <c r="Q168" i="5"/>
  <c r="O170" i="5"/>
  <c r="L116" i="9" s="1"/>
  <c r="L115" i="9" s="1"/>
  <c r="N170" i="5"/>
  <c r="S167" i="5" s="1"/>
  <c r="M170" i="5"/>
  <c r="J116" i="9" s="1"/>
  <c r="J115" i="9" s="1"/>
  <c r="L170" i="5"/>
  <c r="R167" i="5" s="1"/>
  <c r="K170" i="5"/>
  <c r="J170" i="5"/>
  <c r="Q167" i="5" s="1"/>
  <c r="O168" i="5"/>
  <c r="L114" i="9" s="1"/>
  <c r="N168" i="5"/>
  <c r="K114" i="9" s="1"/>
  <c r="M168" i="5"/>
  <c r="J114" i="9" s="1"/>
  <c r="L168" i="5"/>
  <c r="I114" i="9" s="1"/>
  <c r="K168" i="5"/>
  <c r="H114" i="9" s="1"/>
  <c r="J168" i="5"/>
  <c r="G114" i="9" s="1"/>
  <c r="O167" i="5"/>
  <c r="S163" i="5"/>
  <c r="R163" i="5"/>
  <c r="Q163" i="5"/>
  <c r="O165" i="5"/>
  <c r="L111" i="9" s="1"/>
  <c r="L110" i="9" s="1"/>
  <c r="N165" i="5"/>
  <c r="K111" i="9" s="1"/>
  <c r="M165" i="5"/>
  <c r="J111" i="9" s="1"/>
  <c r="J110" i="9" s="1"/>
  <c r="L165" i="5"/>
  <c r="I111" i="9" s="1"/>
  <c r="K165" i="5"/>
  <c r="H111" i="9" s="1"/>
  <c r="H110" i="9" s="1"/>
  <c r="J165" i="5"/>
  <c r="G111" i="9" s="1"/>
  <c r="G105" i="9" s="1"/>
  <c r="S161" i="5"/>
  <c r="R161" i="5"/>
  <c r="Q161" i="5"/>
  <c r="N163" i="5"/>
  <c r="S160" i="5" s="1"/>
  <c r="L163" i="5"/>
  <c r="R160" i="5" s="1"/>
  <c r="J163" i="5"/>
  <c r="Q160" i="5" s="1"/>
  <c r="O155" i="5"/>
  <c r="O154" i="5" s="1"/>
  <c r="N155" i="5"/>
  <c r="N154" i="5" s="1"/>
  <c r="M155" i="5"/>
  <c r="L155" i="5"/>
  <c r="K155" i="5"/>
  <c r="K154" i="5" s="1"/>
  <c r="K153" i="5" s="1"/>
  <c r="K152" i="5" s="1"/>
  <c r="K151" i="5" s="1"/>
  <c r="J155" i="5"/>
  <c r="J154" i="5" s="1"/>
  <c r="J153" i="5" s="1"/>
  <c r="J152" i="5" s="1"/>
  <c r="J151" i="5" s="1"/>
  <c r="M154" i="5"/>
  <c r="M153" i="5" s="1"/>
  <c r="L154" i="5"/>
  <c r="L153" i="5" s="1"/>
  <c r="L152" i="5" s="1"/>
  <c r="L151" i="5" s="1"/>
  <c r="O153" i="5"/>
  <c r="O152" i="5" s="1"/>
  <c r="O151" i="5" s="1"/>
  <c r="N153" i="5"/>
  <c r="N152" i="5" s="1"/>
  <c r="N151" i="5" s="1"/>
  <c r="M152" i="5"/>
  <c r="M151" i="5" s="1"/>
  <c r="J104" i="9" s="1"/>
  <c r="J103" i="9" s="1"/>
  <c r="J102" i="9" s="1"/>
  <c r="S145" i="5"/>
  <c r="R145" i="5"/>
  <c r="Q145" i="5"/>
  <c r="N147" i="5"/>
  <c r="S144" i="5" s="1"/>
  <c r="M147" i="5"/>
  <c r="M146" i="5" s="1"/>
  <c r="M142" i="5" s="1"/>
  <c r="M141" i="5" s="1"/>
  <c r="M140" i="5" s="1"/>
  <c r="M139" i="5" s="1"/>
  <c r="M138" i="5" s="1"/>
  <c r="G29" i="4" s="1"/>
  <c r="G28" i="4" s="1"/>
  <c r="L147" i="5"/>
  <c r="K147" i="5"/>
  <c r="K146" i="5" s="1"/>
  <c r="K142" i="5" s="1"/>
  <c r="K141" i="5" s="1"/>
  <c r="K140" i="5" s="1"/>
  <c r="K139" i="5" s="1"/>
  <c r="K138" i="5" s="1"/>
  <c r="E29" i="4" s="1"/>
  <c r="E28" i="4" s="1"/>
  <c r="J147" i="5"/>
  <c r="Q144" i="5" s="1"/>
  <c r="N146" i="5"/>
  <c r="S143" i="5" s="1"/>
  <c r="S142" i="5"/>
  <c r="R142" i="5"/>
  <c r="Q142" i="5"/>
  <c r="O144" i="5"/>
  <c r="O143" i="5" s="1"/>
  <c r="N144" i="5"/>
  <c r="S141" i="5" s="1"/>
  <c r="M144" i="5"/>
  <c r="M143" i="5" s="1"/>
  <c r="L144" i="5"/>
  <c r="R141" i="5" s="1"/>
  <c r="K144" i="5"/>
  <c r="K143" i="5" s="1"/>
  <c r="J144" i="5"/>
  <c r="Q141" i="5" s="1"/>
  <c r="N143" i="5"/>
  <c r="S140" i="5" s="1"/>
  <c r="L143" i="5"/>
  <c r="R140" i="5" s="1"/>
  <c r="O142" i="5"/>
  <c r="O141" i="5" s="1"/>
  <c r="O140" i="5"/>
  <c r="O139" i="5" s="1"/>
  <c r="O138" i="5" s="1"/>
  <c r="I29" i="4" s="1"/>
  <c r="I28" i="4" s="1"/>
  <c r="S134" i="5"/>
  <c r="R134" i="5"/>
  <c r="Q134" i="5"/>
  <c r="O136" i="5"/>
  <c r="O135" i="5" s="1"/>
  <c r="O134" i="5" s="1"/>
  <c r="O133" i="5" s="1"/>
  <c r="O131" i="5" s="1"/>
  <c r="O130" i="5" s="1"/>
  <c r="I27" i="4" s="1"/>
  <c r="I26" i="4" s="1"/>
  <c r="N136" i="5"/>
  <c r="S133" i="5" s="1"/>
  <c r="M136" i="5"/>
  <c r="M135" i="5" s="1"/>
  <c r="M134" i="5" s="1"/>
  <c r="M133" i="5" s="1"/>
  <c r="L136" i="5"/>
  <c r="R133" i="5" s="1"/>
  <c r="K136" i="5"/>
  <c r="K135" i="5" s="1"/>
  <c r="K134" i="5" s="1"/>
  <c r="K133" i="5" s="1"/>
  <c r="K131" i="5" s="1"/>
  <c r="K130" i="5" s="1"/>
  <c r="E27" i="4" s="1"/>
  <c r="E26" i="4" s="1"/>
  <c r="J136" i="5"/>
  <c r="S126" i="5"/>
  <c r="R126" i="5"/>
  <c r="Q126" i="5"/>
  <c r="O128" i="5"/>
  <c r="O127" i="5" s="1"/>
  <c r="O126" i="5" s="1"/>
  <c r="O125" i="5" s="1"/>
  <c r="O124" i="5" s="1"/>
  <c r="N128" i="5"/>
  <c r="S125" i="5" s="1"/>
  <c r="M128" i="5"/>
  <c r="M127" i="5" s="1"/>
  <c r="M126" i="5" s="1"/>
  <c r="M125" i="5" s="1"/>
  <c r="L128" i="5"/>
  <c r="K128" i="5"/>
  <c r="K127" i="5" s="1"/>
  <c r="K126" i="5" s="1"/>
  <c r="K125" i="5" s="1"/>
  <c r="K124" i="5" s="1"/>
  <c r="J128" i="5"/>
  <c r="Q125" i="5" s="1"/>
  <c r="M124" i="5"/>
  <c r="O122" i="5"/>
  <c r="O121" i="5" s="1"/>
  <c r="N122" i="5"/>
  <c r="N121" i="5" s="1"/>
  <c r="M122" i="5"/>
  <c r="M121" i="5" s="1"/>
  <c r="L122" i="5"/>
  <c r="L121" i="5" s="1"/>
  <c r="K122" i="5"/>
  <c r="J122" i="5"/>
  <c r="J121" i="5" s="1"/>
  <c r="K121" i="5"/>
  <c r="S117" i="5"/>
  <c r="R117" i="5"/>
  <c r="Q117" i="5"/>
  <c r="O119" i="5"/>
  <c r="N119" i="5"/>
  <c r="M119" i="5"/>
  <c r="L119" i="5"/>
  <c r="R116" i="5" s="1"/>
  <c r="K119" i="5"/>
  <c r="J119" i="5"/>
  <c r="Q116" i="5" s="1"/>
  <c r="S115" i="5"/>
  <c r="R115" i="5"/>
  <c r="Q115" i="5"/>
  <c r="O117" i="5"/>
  <c r="N117" i="5"/>
  <c r="K68" i="9" s="1"/>
  <c r="M117" i="5"/>
  <c r="L117" i="5"/>
  <c r="I68" i="9" s="1"/>
  <c r="K117" i="5"/>
  <c r="J117" i="5"/>
  <c r="G68" i="9" s="1"/>
  <c r="S112" i="5"/>
  <c r="R112" i="5"/>
  <c r="Q112" i="5"/>
  <c r="O114" i="5"/>
  <c r="O111" i="5" s="1"/>
  <c r="N114" i="5"/>
  <c r="N111" i="5" s="1"/>
  <c r="S108" i="5" s="1"/>
  <c r="M114" i="5"/>
  <c r="L114" i="5"/>
  <c r="K114" i="5"/>
  <c r="K111" i="5" s="1"/>
  <c r="J114" i="5"/>
  <c r="J111" i="5" s="1"/>
  <c r="Q108" i="5" s="1"/>
  <c r="S110" i="5"/>
  <c r="R110" i="5"/>
  <c r="Q110" i="5"/>
  <c r="O112" i="5"/>
  <c r="N112" i="5"/>
  <c r="S109" i="5" s="1"/>
  <c r="M112" i="5"/>
  <c r="L112" i="5"/>
  <c r="R109" i="5" s="1"/>
  <c r="K112" i="5"/>
  <c r="J112" i="5"/>
  <c r="Q109" i="5" s="1"/>
  <c r="M111" i="5"/>
  <c r="O105" i="5"/>
  <c r="O104" i="5" s="1"/>
  <c r="O103" i="5" s="1"/>
  <c r="O102" i="5" s="1"/>
  <c r="O101" i="5" s="1"/>
  <c r="O100" i="5" s="1"/>
  <c r="I24" i="4" s="1"/>
  <c r="N105" i="5"/>
  <c r="N104" i="5" s="1"/>
  <c r="N103" i="5" s="1"/>
  <c r="N102" i="5" s="1"/>
  <c r="N101" i="5" s="1"/>
  <c r="N100" i="5" s="1"/>
  <c r="H24" i="4" s="1"/>
  <c r="M105" i="5"/>
  <c r="M104" i="5" s="1"/>
  <c r="M103" i="5" s="1"/>
  <c r="M102" i="5" s="1"/>
  <c r="M101" i="5" s="1"/>
  <c r="M100" i="5" s="1"/>
  <c r="G24" i="4" s="1"/>
  <c r="L105" i="5"/>
  <c r="L104" i="5" s="1"/>
  <c r="L103" i="5" s="1"/>
  <c r="L102" i="5" s="1"/>
  <c r="L101" i="5" s="1"/>
  <c r="L100" i="5" s="1"/>
  <c r="F24" i="4" s="1"/>
  <c r="K105" i="5"/>
  <c r="K104" i="5" s="1"/>
  <c r="K103" i="5" s="1"/>
  <c r="K102" i="5" s="1"/>
  <c r="K101" i="5" s="1"/>
  <c r="K100" i="5" s="1"/>
  <c r="E24" i="4" s="1"/>
  <c r="J105" i="5"/>
  <c r="J104" i="5" s="1"/>
  <c r="J103" i="5" s="1"/>
  <c r="J102" i="5" s="1"/>
  <c r="J101" i="5" s="1"/>
  <c r="J100" i="5" s="1"/>
  <c r="D24" i="4" s="1"/>
  <c r="S95" i="5"/>
  <c r="R95" i="5"/>
  <c r="Q95" i="5"/>
  <c r="O97" i="5"/>
  <c r="O96" i="5" s="1"/>
  <c r="O95" i="5" s="1"/>
  <c r="O94" i="5" s="1"/>
  <c r="O93" i="5" s="1"/>
  <c r="O92" i="5" s="1"/>
  <c r="N97" i="5"/>
  <c r="N96" i="5" s="1"/>
  <c r="S93" i="5" s="1"/>
  <c r="M97" i="5"/>
  <c r="M96" i="5" s="1"/>
  <c r="M95" i="5" s="1"/>
  <c r="M94" i="5" s="1"/>
  <c r="M93" i="5" s="1"/>
  <c r="M92" i="5" s="1"/>
  <c r="L97" i="5"/>
  <c r="K97" i="5"/>
  <c r="K96" i="5" s="1"/>
  <c r="K95" i="5" s="1"/>
  <c r="K94" i="5" s="1"/>
  <c r="K93" i="5" s="1"/>
  <c r="K92" i="5" s="1"/>
  <c r="J97" i="5"/>
  <c r="J96" i="5" s="1"/>
  <c r="Q93" i="5" s="1"/>
  <c r="S82" i="5"/>
  <c r="R82" i="5"/>
  <c r="Q82" i="5"/>
  <c r="O81" i="5"/>
  <c r="O80" i="5" s="1"/>
  <c r="N81" i="5"/>
  <c r="M81" i="5"/>
  <c r="M80" i="5" s="1"/>
  <c r="L81" i="5"/>
  <c r="R81" i="5" s="1"/>
  <c r="K81" i="5"/>
  <c r="K80" i="5" s="1"/>
  <c r="J81" i="5"/>
  <c r="Q81" i="5" s="1"/>
  <c r="R80" i="5"/>
  <c r="S79" i="5"/>
  <c r="R79" i="5"/>
  <c r="Q79" i="5"/>
  <c r="O78" i="5"/>
  <c r="O77" i="5" s="1"/>
  <c r="N78" i="5"/>
  <c r="S78" i="5" s="1"/>
  <c r="M78" i="5"/>
  <c r="M77" i="5" s="1"/>
  <c r="L78" i="5"/>
  <c r="R78" i="5" s="1"/>
  <c r="K78" i="5"/>
  <c r="K77" i="5" s="1"/>
  <c r="J78" i="5"/>
  <c r="Q78" i="5" s="1"/>
  <c r="S71" i="5"/>
  <c r="R71" i="5"/>
  <c r="Q71" i="5"/>
  <c r="O70" i="5"/>
  <c r="O69" i="5" s="1"/>
  <c r="I18" i="4" s="1"/>
  <c r="N70" i="5"/>
  <c r="M70" i="5"/>
  <c r="M69" i="5" s="1"/>
  <c r="M68" i="5" s="1"/>
  <c r="M67" i="5" s="1"/>
  <c r="M66" i="5" s="1"/>
  <c r="M65" i="5" s="1"/>
  <c r="M64" i="5" s="1"/>
  <c r="G19" i="4" s="1"/>
  <c r="L70" i="5"/>
  <c r="R70" i="5" s="1"/>
  <c r="K70" i="5"/>
  <c r="K69" i="5" s="1"/>
  <c r="J70" i="5"/>
  <c r="Q70" i="5" s="1"/>
  <c r="S63" i="5"/>
  <c r="R63" i="5"/>
  <c r="Q63" i="5"/>
  <c r="O63" i="5"/>
  <c r="O62" i="5" s="1"/>
  <c r="O61" i="5" s="1"/>
  <c r="O60" i="5" s="1"/>
  <c r="O59" i="5" s="1"/>
  <c r="O58" i="5" s="1"/>
  <c r="O57" i="5" s="1"/>
  <c r="O56" i="5" s="1"/>
  <c r="I17" i="4" s="1"/>
  <c r="I16" i="4" s="1"/>
  <c r="M63" i="5"/>
  <c r="K63" i="5"/>
  <c r="K62" i="5" s="1"/>
  <c r="K61" i="5" s="1"/>
  <c r="K60" i="5" s="1"/>
  <c r="K59" i="5" s="1"/>
  <c r="K58" i="5" s="1"/>
  <c r="K57" i="5" s="1"/>
  <c r="K56" i="5" s="1"/>
  <c r="E17" i="4" s="1"/>
  <c r="E16" i="4" s="1"/>
  <c r="N62" i="5"/>
  <c r="N61" i="5" s="1"/>
  <c r="S61" i="5" s="1"/>
  <c r="L62" i="5"/>
  <c r="J62" i="5"/>
  <c r="J61" i="5" s="1"/>
  <c r="Q61" i="5" s="1"/>
  <c r="S52" i="5"/>
  <c r="R52" i="5"/>
  <c r="Q52" i="5"/>
  <c r="O51" i="5"/>
  <c r="O50" i="5" s="1"/>
  <c r="O49" i="5" s="1"/>
  <c r="O48" i="5" s="1"/>
  <c r="O47" i="5" s="1"/>
  <c r="O46" i="5" s="1"/>
  <c r="I15" i="4" s="1"/>
  <c r="N51" i="5"/>
  <c r="N50" i="5" s="1"/>
  <c r="S50" i="5" s="1"/>
  <c r="M51" i="5"/>
  <c r="M50" i="5" s="1"/>
  <c r="M49" i="5" s="1"/>
  <c r="M48" i="5" s="1"/>
  <c r="M47" i="5" s="1"/>
  <c r="M46" i="5" s="1"/>
  <c r="G15" i="4" s="1"/>
  <c r="L51" i="5"/>
  <c r="K51" i="5"/>
  <c r="K50" i="5" s="1"/>
  <c r="K49" i="5" s="1"/>
  <c r="K48" i="5" s="1"/>
  <c r="K47" i="5" s="1"/>
  <c r="K46" i="5" s="1"/>
  <c r="E15" i="4" s="1"/>
  <c r="J51" i="5"/>
  <c r="J50" i="5" s="1"/>
  <c r="Q50" i="5" s="1"/>
  <c r="S45" i="5"/>
  <c r="R45" i="5"/>
  <c r="Q45" i="5"/>
  <c r="O44" i="5"/>
  <c r="O43" i="5" s="1"/>
  <c r="O42" i="5" s="1"/>
  <c r="O41" i="5" s="1"/>
  <c r="O40" i="5" s="1"/>
  <c r="O39" i="5" s="1"/>
  <c r="N44" i="5"/>
  <c r="S44" i="5" s="1"/>
  <c r="M44" i="5"/>
  <c r="M43" i="5" s="1"/>
  <c r="M42" i="5" s="1"/>
  <c r="M41" i="5" s="1"/>
  <c r="M40" i="5" s="1"/>
  <c r="M39" i="5" s="1"/>
  <c r="L44" i="5"/>
  <c r="K44" i="5"/>
  <c r="K43" i="5" s="1"/>
  <c r="K42" i="5" s="1"/>
  <c r="K41" i="5" s="1"/>
  <c r="K40" i="5" s="1"/>
  <c r="K39" i="5" s="1"/>
  <c r="J44" i="5"/>
  <c r="Q44" i="5" s="1"/>
  <c r="S38" i="5"/>
  <c r="R38" i="5"/>
  <c r="Q38" i="5"/>
  <c r="O37" i="5"/>
  <c r="O36" i="5" s="1"/>
  <c r="O35" i="5" s="1"/>
  <c r="O34" i="5" s="1"/>
  <c r="O33" i="5" s="1"/>
  <c r="O32" i="5" s="1"/>
  <c r="N37" i="5"/>
  <c r="N36" i="5" s="1"/>
  <c r="S36" i="5" s="1"/>
  <c r="M37" i="5"/>
  <c r="M36" i="5" s="1"/>
  <c r="M35" i="5" s="1"/>
  <c r="M34" i="5" s="1"/>
  <c r="M33" i="5" s="1"/>
  <c r="M32" i="5" s="1"/>
  <c r="L37" i="5"/>
  <c r="K37" i="5"/>
  <c r="K36" i="5" s="1"/>
  <c r="K35" i="5" s="1"/>
  <c r="K34" i="5" s="1"/>
  <c r="K33" i="5" s="1"/>
  <c r="K32" i="5" s="1"/>
  <c r="J37" i="5"/>
  <c r="J36" i="5" s="1"/>
  <c r="Q36" i="5" s="1"/>
  <c r="S31" i="5"/>
  <c r="R31" i="5"/>
  <c r="Q31" i="5"/>
  <c r="O30" i="5"/>
  <c r="N30" i="5"/>
  <c r="K34" i="9" s="1"/>
  <c r="M30" i="5"/>
  <c r="L30" i="5"/>
  <c r="I34" i="9" s="1"/>
  <c r="K30" i="5"/>
  <c r="J30" i="5"/>
  <c r="G34" i="9" s="1"/>
  <c r="S29" i="5"/>
  <c r="R29" i="5"/>
  <c r="Q29" i="5"/>
  <c r="N28" i="5"/>
  <c r="S28" i="5" s="1"/>
  <c r="M28" i="5"/>
  <c r="L28" i="5"/>
  <c r="R28" i="5" s="1"/>
  <c r="K28" i="5"/>
  <c r="Q28" i="5"/>
  <c r="S27" i="5"/>
  <c r="R27" i="5"/>
  <c r="Q27" i="5"/>
  <c r="O26" i="5"/>
  <c r="N26" i="5"/>
  <c r="S26" i="5" s="1"/>
  <c r="M26" i="5"/>
  <c r="L26" i="5"/>
  <c r="R26" i="5" s="1"/>
  <c r="K26" i="5"/>
  <c r="J26" i="5"/>
  <c r="Q26" i="5" s="1"/>
  <c r="M25" i="5"/>
  <c r="M24" i="5" s="1"/>
  <c r="M23" i="5" s="1"/>
  <c r="M22" i="5" s="1"/>
  <c r="M21" i="5" s="1"/>
  <c r="G12" i="4" s="1"/>
  <c r="S20" i="5"/>
  <c r="R20" i="5"/>
  <c r="Q20" i="5"/>
  <c r="O19" i="5"/>
  <c r="N19" i="5"/>
  <c r="S19" i="5" s="1"/>
  <c r="M19" i="5"/>
  <c r="L19" i="5"/>
  <c r="L18" i="5" s="1"/>
  <c r="K19" i="5"/>
  <c r="J19" i="5"/>
  <c r="Q19" i="5" s="1"/>
  <c r="O17" i="5"/>
  <c r="O16" i="5" s="1"/>
  <c r="O15" i="5" s="1"/>
  <c r="O14" i="5" s="1"/>
  <c r="M17" i="5"/>
  <c r="M16" i="5" s="1"/>
  <c r="M15" i="5" s="1"/>
  <c r="M14" i="5" s="1"/>
  <c r="K17" i="5"/>
  <c r="K16" i="5" s="1"/>
  <c r="K15" i="5" s="1"/>
  <c r="K14" i="5" s="1"/>
  <c r="M14" i="4"/>
  <c r="L14" i="4"/>
  <c r="K14" i="4"/>
  <c r="K22" i="3"/>
  <c r="K21" i="3" s="1"/>
  <c r="J22" i="3"/>
  <c r="I22" i="3"/>
  <c r="I21" i="3" s="1"/>
  <c r="J21" i="3"/>
  <c r="K19" i="3"/>
  <c r="K18" i="3" s="1"/>
  <c r="J19" i="3"/>
  <c r="I19" i="3"/>
  <c r="I18" i="3" s="1"/>
  <c r="J18" i="3"/>
  <c r="K13" i="3"/>
  <c r="K12" i="3" s="1"/>
  <c r="K11" i="3" s="1"/>
  <c r="K10" i="3" s="1"/>
  <c r="J13" i="3"/>
  <c r="I13" i="3"/>
  <c r="I12" i="3" s="1"/>
  <c r="I11" i="3" s="1"/>
  <c r="J12" i="3"/>
  <c r="J11" i="3" s="1"/>
  <c r="J10" i="3" s="1"/>
  <c r="K57" i="2"/>
  <c r="K56" i="2" s="1"/>
  <c r="K55" i="2" s="1"/>
  <c r="J57" i="2"/>
  <c r="J56" i="2" s="1"/>
  <c r="J55" i="2" s="1"/>
  <c r="I57" i="2"/>
  <c r="I56" i="2"/>
  <c r="I55" i="2" s="1"/>
  <c r="K53" i="2"/>
  <c r="K52" i="2" s="1"/>
  <c r="K51" i="2" s="1"/>
  <c r="J53" i="2"/>
  <c r="I53" i="2"/>
  <c r="I52" i="2" s="1"/>
  <c r="I51" i="2" s="1"/>
  <c r="J52" i="2"/>
  <c r="J51" i="2" s="1"/>
  <c r="K47" i="2"/>
  <c r="J47" i="2"/>
  <c r="I47" i="2"/>
  <c r="K42" i="2"/>
  <c r="K41" i="2" s="1"/>
  <c r="K40" i="2" s="1"/>
  <c r="J42" i="2"/>
  <c r="J41" i="2" s="1"/>
  <c r="J40" i="2" s="1"/>
  <c r="I42" i="2"/>
  <c r="I41" i="2" s="1"/>
  <c r="I40" i="2" s="1"/>
  <c r="K37" i="2"/>
  <c r="J37" i="2"/>
  <c r="I37" i="2"/>
  <c r="K29" i="2"/>
  <c r="J29" i="2"/>
  <c r="I29" i="2"/>
  <c r="K20" i="2"/>
  <c r="K19" i="2" s="1"/>
  <c r="J20" i="2"/>
  <c r="J19" i="2" s="1"/>
  <c r="I20" i="2"/>
  <c r="I19" i="2" s="1"/>
  <c r="K12" i="2"/>
  <c r="K11" i="2" s="1"/>
  <c r="J12" i="2"/>
  <c r="J11" i="2" s="1"/>
  <c r="I12" i="2"/>
  <c r="I11" i="2"/>
  <c r="G67" i="9" l="1"/>
  <c r="S111" i="5"/>
  <c r="L116" i="5"/>
  <c r="R113" i="5" s="1"/>
  <c r="L135" i="5"/>
  <c r="R132" i="5" s="1"/>
  <c r="M164" i="5"/>
  <c r="J107" i="9" s="1"/>
  <c r="J105" i="9" s="1"/>
  <c r="M167" i="5"/>
  <c r="K25" i="5"/>
  <c r="K24" i="5" s="1"/>
  <c r="K23" i="5" s="1"/>
  <c r="K22" i="5" s="1"/>
  <c r="K21" i="5" s="1"/>
  <c r="E12" i="4" s="1"/>
  <c r="O25" i="5"/>
  <c r="O24" i="5" s="1"/>
  <c r="O23" i="5" s="1"/>
  <c r="O22" i="5" s="1"/>
  <c r="O21" i="5" s="1"/>
  <c r="I12" i="4" s="1"/>
  <c r="J19" i="9"/>
  <c r="I25" i="9"/>
  <c r="J25" i="9"/>
  <c r="I98" i="9"/>
  <c r="J99" i="9"/>
  <c r="I26" i="9"/>
  <c r="K99" i="9"/>
  <c r="K79" i="9"/>
  <c r="K78" i="9" s="1"/>
  <c r="I119" i="9"/>
  <c r="I125" i="9"/>
  <c r="J78" i="9"/>
  <c r="L77" i="5"/>
  <c r="L73" i="5" s="1"/>
  <c r="F21" i="4" s="1"/>
  <c r="L21" i="4" s="1"/>
  <c r="M73" i="5"/>
  <c r="G21" i="4" s="1"/>
  <c r="J113" i="9"/>
  <c r="J35" i="5"/>
  <c r="J34" i="5" s="1"/>
  <c r="Q34" i="5" s="1"/>
  <c r="J69" i="5"/>
  <c r="J68" i="5" s="1"/>
  <c r="Q68" i="5" s="1"/>
  <c r="N77" i="5"/>
  <c r="S77" i="5" s="1"/>
  <c r="O76" i="5"/>
  <c r="O75" i="5" s="1"/>
  <c r="O74" i="5" s="1"/>
  <c r="H83" i="9"/>
  <c r="H59" i="9"/>
  <c r="J119" i="9"/>
  <c r="J131" i="9"/>
  <c r="J130" i="9" s="1"/>
  <c r="J129" i="9" s="1"/>
  <c r="J128" i="9" s="1"/>
  <c r="I19" i="9"/>
  <c r="I18" i="9"/>
  <c r="I84" i="9"/>
  <c r="I83" i="9"/>
  <c r="I78" i="9" s="1"/>
  <c r="K19" i="9"/>
  <c r="I121" i="9"/>
  <c r="J125" i="9"/>
  <c r="J84" i="9"/>
  <c r="J121" i="9"/>
  <c r="K132" i="9"/>
  <c r="S51" i="5"/>
  <c r="J60" i="5"/>
  <c r="J59" i="5" s="1"/>
  <c r="Q59" i="5" s="1"/>
  <c r="O68" i="5"/>
  <c r="O67" i="5" s="1"/>
  <c r="O66" i="5" s="1"/>
  <c r="O65" i="5" s="1"/>
  <c r="O64" i="5" s="1"/>
  <c r="I19" i="4" s="1"/>
  <c r="J36" i="9"/>
  <c r="K84" i="9"/>
  <c r="L19" i="9"/>
  <c r="L18" i="9"/>
  <c r="H37" i="9"/>
  <c r="H36" i="9"/>
  <c r="K125" i="9"/>
  <c r="K124" i="9"/>
  <c r="I132" i="9"/>
  <c r="I131" i="9"/>
  <c r="I130" i="9" s="1"/>
  <c r="I129" i="9" s="1"/>
  <c r="I128" i="9" s="1"/>
  <c r="L121" i="9"/>
  <c r="L120" i="9"/>
  <c r="N49" i="5"/>
  <c r="N48" i="5" s="1"/>
  <c r="S48" i="5" s="1"/>
  <c r="L58" i="9"/>
  <c r="L59" i="9"/>
  <c r="L98" i="9"/>
  <c r="K106" i="9"/>
  <c r="K120" i="9"/>
  <c r="G59" i="9"/>
  <c r="L132" i="9"/>
  <c r="N35" i="5"/>
  <c r="N34" i="5" s="1"/>
  <c r="S34" i="5" s="1"/>
  <c r="M76" i="5"/>
  <c r="M75" i="5" s="1"/>
  <c r="M74" i="5" s="1"/>
  <c r="S37" i="5"/>
  <c r="L69" i="5"/>
  <c r="F18" i="4" s="1"/>
  <c r="L18" i="4" s="1"/>
  <c r="O73" i="5"/>
  <c r="I21" i="4" s="1"/>
  <c r="K59" i="9"/>
  <c r="L124" i="9"/>
  <c r="L104" i="9"/>
  <c r="L103" i="9" s="1"/>
  <c r="L102" i="9" s="1"/>
  <c r="O150" i="5"/>
  <c r="O149" i="5" s="1"/>
  <c r="I31" i="4" s="1"/>
  <c r="I30" i="4" s="1"/>
  <c r="H104" i="9"/>
  <c r="H103" i="9" s="1"/>
  <c r="H102" i="9" s="1"/>
  <c r="K150" i="5"/>
  <c r="K149" i="5" s="1"/>
  <c r="E31" i="4" s="1"/>
  <c r="E30" i="4" s="1"/>
  <c r="I104" i="9"/>
  <c r="I103" i="9" s="1"/>
  <c r="I102" i="9" s="1"/>
  <c r="L150" i="5"/>
  <c r="L149" i="5" s="1"/>
  <c r="F31" i="4" s="1"/>
  <c r="F30" i="4" s="1"/>
  <c r="G104" i="9"/>
  <c r="G103" i="9" s="1"/>
  <c r="G102" i="9" s="1"/>
  <c r="J150" i="5"/>
  <c r="J149" i="5" s="1"/>
  <c r="D31" i="4" s="1"/>
  <c r="D30" i="4" s="1"/>
  <c r="R44" i="5"/>
  <c r="L43" i="5"/>
  <c r="R43" i="5" s="1"/>
  <c r="E18" i="4"/>
  <c r="K68" i="5"/>
  <c r="K67" i="5" s="1"/>
  <c r="K66" i="5" s="1"/>
  <c r="K65" i="5" s="1"/>
  <c r="K64" i="5" s="1"/>
  <c r="E19" i="4" s="1"/>
  <c r="Q133" i="5"/>
  <c r="J135" i="5"/>
  <c r="J134" i="5" s="1"/>
  <c r="Q131" i="5" s="1"/>
  <c r="S81" i="5"/>
  <c r="N80" i="5"/>
  <c r="S80" i="5" s="1"/>
  <c r="R125" i="5"/>
  <c r="L127" i="5"/>
  <c r="R124" i="5" s="1"/>
  <c r="R144" i="5"/>
  <c r="L146" i="5"/>
  <c r="K104" i="9"/>
  <c r="K103" i="9" s="1"/>
  <c r="K102" i="9" s="1"/>
  <c r="N150" i="5"/>
  <c r="N149" i="5" s="1"/>
  <c r="H31" i="4" s="1"/>
  <c r="H30" i="4" s="1"/>
  <c r="K25" i="9"/>
  <c r="H26" i="9"/>
  <c r="H25" i="9"/>
  <c r="L26" i="9"/>
  <c r="L25" i="9"/>
  <c r="L36" i="9"/>
  <c r="I80" i="9"/>
  <c r="L80" i="9"/>
  <c r="L79" i="9"/>
  <c r="N18" i="5"/>
  <c r="K73" i="5"/>
  <c r="E21" i="4" s="1"/>
  <c r="J80" i="5"/>
  <c r="Q80" i="5" s="1"/>
  <c r="S116" i="5"/>
  <c r="N116" i="5"/>
  <c r="S113" i="5" s="1"/>
  <c r="M150" i="5"/>
  <c r="M149" i="5" s="1"/>
  <c r="G31" i="4" s="1"/>
  <c r="G30" i="4" s="1"/>
  <c r="H116" i="9"/>
  <c r="H115" i="9" s="1"/>
  <c r="H113" i="9" s="1"/>
  <c r="K167" i="5"/>
  <c r="G19" i="9"/>
  <c r="I62" i="9"/>
  <c r="I61" i="9" s="1"/>
  <c r="I59" i="9"/>
  <c r="J80" i="9"/>
  <c r="L83" i="9"/>
  <c r="G99" i="9"/>
  <c r="G120" i="9"/>
  <c r="G124" i="9"/>
  <c r="G132" i="9"/>
  <c r="S70" i="5"/>
  <c r="N69" i="5"/>
  <c r="N135" i="5"/>
  <c r="N134" i="5" s="1"/>
  <c r="S131" i="5" s="1"/>
  <c r="N142" i="5"/>
  <c r="H18" i="9"/>
  <c r="J62" i="9"/>
  <c r="J61" i="9" s="1"/>
  <c r="J59" i="9"/>
  <c r="J58" i="9"/>
  <c r="H80" i="9"/>
  <c r="H79" i="9"/>
  <c r="G84" i="9"/>
  <c r="H98" i="9"/>
  <c r="H120" i="9"/>
  <c r="H124" i="9"/>
  <c r="H132" i="9"/>
  <c r="N60" i="5"/>
  <c r="N59" i="5" s="1"/>
  <c r="S59" i="5" s="1"/>
  <c r="L113" i="9"/>
  <c r="I113" i="9"/>
  <c r="K44" i="9"/>
  <c r="G79" i="9"/>
  <c r="G78" i="9" s="1"/>
  <c r="J77" i="5"/>
  <c r="J73" i="5" s="1"/>
  <c r="R18" i="5"/>
  <c r="L17" i="5"/>
  <c r="R17" i="5" s="1"/>
  <c r="I10" i="2"/>
  <c r="I59" i="2" s="1"/>
  <c r="R19" i="5"/>
  <c r="N43" i="5"/>
  <c r="N42" i="5" s="1"/>
  <c r="S42" i="5" s="1"/>
  <c r="R114" i="5"/>
  <c r="N127" i="5"/>
  <c r="N126" i="5" s="1"/>
  <c r="J43" i="5"/>
  <c r="J42" i="5" s="1"/>
  <c r="Q42" i="5" s="1"/>
  <c r="Q62" i="5"/>
  <c r="I44" i="9"/>
  <c r="R30" i="5"/>
  <c r="K76" i="5"/>
  <c r="K75" i="5" s="1"/>
  <c r="K74" i="5" s="1"/>
  <c r="R162" i="5"/>
  <c r="G44" i="9"/>
  <c r="J127" i="5"/>
  <c r="Q124" i="5" s="1"/>
  <c r="J49" i="5"/>
  <c r="J48" i="5" s="1"/>
  <c r="Q48" i="5" s="1"/>
  <c r="J143" i="5"/>
  <c r="Q140" i="5" s="1"/>
  <c r="H63" i="9"/>
  <c r="H58" i="9"/>
  <c r="K113" i="9"/>
  <c r="I58" i="9"/>
  <c r="I106" i="9"/>
  <c r="G58" i="9"/>
  <c r="J146" i="5"/>
  <c r="J116" i="5"/>
  <c r="Q113" i="5" s="1"/>
  <c r="J18" i="5"/>
  <c r="J24" i="3"/>
  <c r="K7" i="5"/>
  <c r="E11" i="4"/>
  <c r="O13" i="5"/>
  <c r="I11" i="4"/>
  <c r="L14" i="9"/>
  <c r="I13" i="4"/>
  <c r="J14" i="9"/>
  <c r="G13" i="4"/>
  <c r="K72" i="5"/>
  <c r="E20" i="4" s="1"/>
  <c r="E22" i="4"/>
  <c r="I22" i="4"/>
  <c r="K24" i="3"/>
  <c r="M13" i="5"/>
  <c r="M7" i="5"/>
  <c r="G11" i="4"/>
  <c r="H14" i="9"/>
  <c r="E13" i="4"/>
  <c r="G22" i="4"/>
  <c r="K10" i="2"/>
  <c r="K59" i="2" s="1"/>
  <c r="K25" i="3" s="1"/>
  <c r="J10" i="2"/>
  <c r="J59" i="2" s="1"/>
  <c r="R94" i="5"/>
  <c r="L96" i="5"/>
  <c r="H68" i="9"/>
  <c r="K116" i="5"/>
  <c r="J68" i="9"/>
  <c r="M116" i="5"/>
  <c r="M110" i="5" s="1"/>
  <c r="M109" i="5" s="1"/>
  <c r="M108" i="5" s="1"/>
  <c r="M107" i="5" s="1"/>
  <c r="L68" i="9"/>
  <c r="O116" i="5"/>
  <c r="O110" i="5" s="1"/>
  <c r="O109" i="5" s="1"/>
  <c r="O108" i="5" s="1"/>
  <c r="O107" i="5" s="1"/>
  <c r="S123" i="5"/>
  <c r="N125" i="5"/>
  <c r="M131" i="5"/>
  <c r="M130" i="5" s="1"/>
  <c r="G27" i="4" s="1"/>
  <c r="G26" i="4" s="1"/>
  <c r="M132" i="5"/>
  <c r="R37" i="5"/>
  <c r="L36" i="5"/>
  <c r="R51" i="5"/>
  <c r="L50" i="5"/>
  <c r="R62" i="5"/>
  <c r="L61" i="5"/>
  <c r="J53" i="9"/>
  <c r="J52" i="9" s="1"/>
  <c r="M62" i="5"/>
  <c r="M61" i="5" s="1"/>
  <c r="M60" i="5" s="1"/>
  <c r="M59" i="5" s="1"/>
  <c r="M58" i="5" s="1"/>
  <c r="M57" i="5" s="1"/>
  <c r="M56" i="5" s="1"/>
  <c r="G17" i="4" s="1"/>
  <c r="G16" i="4" s="1"/>
  <c r="R111" i="5"/>
  <c r="L111" i="5"/>
  <c r="Q94" i="5"/>
  <c r="K110" i="5"/>
  <c r="K109" i="5" s="1"/>
  <c r="K108" i="5" s="1"/>
  <c r="K107" i="5" s="1"/>
  <c r="E25" i="4" s="1"/>
  <c r="E23" i="4" s="1"/>
  <c r="G18" i="4"/>
  <c r="J25" i="5"/>
  <c r="L25" i="5"/>
  <c r="N25" i="5"/>
  <c r="J33" i="5"/>
  <c r="Q37" i="5"/>
  <c r="Q51" i="5"/>
  <c r="S62" i="5"/>
  <c r="J67" i="5"/>
  <c r="J95" i="5"/>
  <c r="N95" i="5"/>
  <c r="S94" i="5"/>
  <c r="Q111" i="5"/>
  <c r="S124" i="5"/>
  <c r="K132" i="5"/>
  <c r="O132" i="5"/>
  <c r="N133" i="5"/>
  <c r="G113" i="9"/>
  <c r="H53" i="9"/>
  <c r="L53" i="9"/>
  <c r="G70" i="9"/>
  <c r="G69" i="9" s="1"/>
  <c r="G66" i="9"/>
  <c r="I70" i="9"/>
  <c r="I69" i="9" s="1"/>
  <c r="I67" i="9"/>
  <c r="I66" i="9"/>
  <c r="K70" i="9"/>
  <c r="K69" i="9" s="1"/>
  <c r="K67" i="9"/>
  <c r="K66" i="9"/>
  <c r="L126" i="5"/>
  <c r="J109" i="9"/>
  <c r="J108" i="9" s="1"/>
  <c r="G110" i="9"/>
  <c r="I110" i="9"/>
  <c r="I105" i="9"/>
  <c r="K110" i="9"/>
  <c r="K105" i="9"/>
  <c r="I15" i="8"/>
  <c r="I10" i="8"/>
  <c r="I9" i="8" s="1"/>
  <c r="I19" i="8" s="1"/>
  <c r="K63" i="9"/>
  <c r="K58" i="9"/>
  <c r="Q30" i="5"/>
  <c r="S30" i="5"/>
  <c r="Q114" i="5"/>
  <c r="S114" i="5"/>
  <c r="J162" i="5"/>
  <c r="L162" i="5"/>
  <c r="N162" i="5"/>
  <c r="K164" i="5"/>
  <c r="O164" i="5"/>
  <c r="Q162" i="5"/>
  <c r="S162" i="5"/>
  <c r="J167" i="5"/>
  <c r="Q164" i="5" s="1"/>
  <c r="L167" i="5"/>
  <c r="R164" i="5" s="1"/>
  <c r="N167" i="5"/>
  <c r="S164" i="5" s="1"/>
  <c r="H61" i="9"/>
  <c r="L61" i="9"/>
  <c r="G61" i="9"/>
  <c r="K61" i="9"/>
  <c r="G108" i="9"/>
  <c r="I108" i="9"/>
  <c r="K108" i="9"/>
  <c r="G119" i="9" l="1"/>
  <c r="M163" i="5"/>
  <c r="M162" i="5" s="1"/>
  <c r="L134" i="5"/>
  <c r="L76" i="5"/>
  <c r="R76" i="5" s="1"/>
  <c r="J106" i="9"/>
  <c r="J133" i="5"/>
  <c r="K13" i="5"/>
  <c r="M161" i="5"/>
  <c r="M160" i="5" s="1"/>
  <c r="M159" i="5" s="1"/>
  <c r="M158" i="5" s="1"/>
  <c r="M157" i="5" s="1"/>
  <c r="G33" i="4" s="1"/>
  <c r="G32" i="4" s="1"/>
  <c r="J58" i="5"/>
  <c r="Q58" i="5" s="1"/>
  <c r="Q69" i="5"/>
  <c r="R73" i="5"/>
  <c r="M72" i="5"/>
  <c r="G20" i="4" s="1"/>
  <c r="D18" i="4"/>
  <c r="K18" i="4" s="1"/>
  <c r="R69" i="5"/>
  <c r="I20" i="4"/>
  <c r="L42" i="5"/>
  <c r="R42" i="5" s="1"/>
  <c r="Q60" i="5"/>
  <c r="Q35" i="5"/>
  <c r="O72" i="5"/>
  <c r="H78" i="9"/>
  <c r="J97" i="9"/>
  <c r="J96" i="9" s="1"/>
  <c r="N58" i="5"/>
  <c r="N57" i="5" s="1"/>
  <c r="R77" i="5"/>
  <c r="S35" i="5"/>
  <c r="N33" i="5"/>
  <c r="N32" i="5" s="1"/>
  <c r="J13" i="9"/>
  <c r="L78" i="9"/>
  <c r="N41" i="5"/>
  <c r="S41" i="5" s="1"/>
  <c r="S60" i="5"/>
  <c r="L68" i="5"/>
  <c r="R68" i="5" s="1"/>
  <c r="H13" i="9"/>
  <c r="L119" i="9"/>
  <c r="N47" i="5"/>
  <c r="S47" i="5" s="1"/>
  <c r="G10" i="4"/>
  <c r="S49" i="5"/>
  <c r="Q49" i="5"/>
  <c r="K119" i="9"/>
  <c r="S18" i="5"/>
  <c r="N17" i="5"/>
  <c r="R143" i="5"/>
  <c r="L142" i="5"/>
  <c r="I97" i="9"/>
  <c r="I96" i="9" s="1"/>
  <c r="J41" i="5"/>
  <c r="Q41" i="5" s="1"/>
  <c r="S43" i="5"/>
  <c r="N110" i="5"/>
  <c r="N68" i="5"/>
  <c r="H18" i="4"/>
  <c r="M18" i="4" s="1"/>
  <c r="S132" i="5"/>
  <c r="N76" i="5"/>
  <c r="S76" i="5" s="1"/>
  <c r="J47" i="5"/>
  <c r="J46" i="5" s="1"/>
  <c r="S69" i="5"/>
  <c r="J126" i="5"/>
  <c r="Q123" i="5" s="1"/>
  <c r="L13" i="9"/>
  <c r="H119" i="9"/>
  <c r="K97" i="9"/>
  <c r="Q132" i="5"/>
  <c r="N73" i="5"/>
  <c r="H21" i="4" s="1"/>
  <c r="M21" i="4" s="1"/>
  <c r="Q43" i="5"/>
  <c r="S139" i="5"/>
  <c r="N141" i="5"/>
  <c r="J110" i="5"/>
  <c r="Q107" i="5" s="1"/>
  <c r="Q77" i="5"/>
  <c r="J76" i="5"/>
  <c r="J75" i="5" s="1"/>
  <c r="K57" i="9"/>
  <c r="I57" i="9"/>
  <c r="L16" i="5"/>
  <c r="L15" i="5" s="1"/>
  <c r="I28" i="3"/>
  <c r="G57" i="9"/>
  <c r="Q143" i="5"/>
  <c r="J142" i="5"/>
  <c r="Q76" i="5"/>
  <c r="Q73" i="5"/>
  <c r="D21" i="4"/>
  <c r="K21" i="4" s="1"/>
  <c r="Q18" i="5"/>
  <c r="J17" i="5"/>
  <c r="I25" i="4"/>
  <c r="I23" i="4" s="1"/>
  <c r="O99" i="5"/>
  <c r="G25" i="4"/>
  <c r="G23" i="4" s="1"/>
  <c r="M99" i="5"/>
  <c r="M174" i="5" s="1"/>
  <c r="L107" i="9"/>
  <c r="O163" i="5"/>
  <c r="O162" i="5" s="1"/>
  <c r="O161" i="5" s="1"/>
  <c r="O160" i="5" s="1"/>
  <c r="O159" i="5" s="1"/>
  <c r="O158" i="5" s="1"/>
  <c r="O157" i="5" s="1"/>
  <c r="R159" i="5"/>
  <c r="L161" i="5"/>
  <c r="J132" i="5"/>
  <c r="Q129" i="5" s="1"/>
  <c r="Q130" i="5"/>
  <c r="J131" i="5"/>
  <c r="J94" i="5"/>
  <c r="Q92" i="5"/>
  <c r="J66" i="5"/>
  <c r="Q67" i="5"/>
  <c r="J57" i="5"/>
  <c r="S25" i="5"/>
  <c r="N24" i="5"/>
  <c r="Q25" i="5"/>
  <c r="J24" i="5"/>
  <c r="L60" i="5"/>
  <c r="R61" i="5"/>
  <c r="L49" i="5"/>
  <c r="R50" i="5"/>
  <c r="L35" i="5"/>
  <c r="R36" i="5"/>
  <c r="N124" i="5"/>
  <c r="S121" i="5" s="1"/>
  <c r="S122" i="5"/>
  <c r="R93" i="5"/>
  <c r="L95" i="5"/>
  <c r="L75" i="5"/>
  <c r="K26" i="3"/>
  <c r="K32" i="3" s="1"/>
  <c r="H107" i="9"/>
  <c r="K163" i="5"/>
  <c r="K162" i="5" s="1"/>
  <c r="K161" i="5" s="1"/>
  <c r="K160" i="5" s="1"/>
  <c r="K159" i="5" s="1"/>
  <c r="K158" i="5" s="1"/>
  <c r="K157" i="5" s="1"/>
  <c r="N161" i="5"/>
  <c r="S159" i="5"/>
  <c r="J161" i="5"/>
  <c r="Q159" i="5"/>
  <c r="R123" i="5"/>
  <c r="L125" i="5"/>
  <c r="N132" i="5"/>
  <c r="S129" i="5" s="1"/>
  <c r="N131" i="5"/>
  <c r="S130" i="5"/>
  <c r="L133" i="5"/>
  <c r="R131" i="5"/>
  <c r="N94" i="5"/>
  <c r="S92" i="5"/>
  <c r="J32" i="5"/>
  <c r="Q33" i="5"/>
  <c r="R25" i="5"/>
  <c r="L24" i="5"/>
  <c r="R108" i="5"/>
  <c r="L110" i="5"/>
  <c r="L70" i="9"/>
  <c r="L69" i="9" s="1"/>
  <c r="L67" i="9"/>
  <c r="L66" i="9"/>
  <c r="L57" i="9" s="1"/>
  <c r="J70" i="9"/>
  <c r="J69" i="9" s="1"/>
  <c r="J67" i="9"/>
  <c r="J66" i="9"/>
  <c r="J57" i="9" s="1"/>
  <c r="H70" i="9"/>
  <c r="H69" i="9" s="1"/>
  <c r="H67" i="9"/>
  <c r="H66" i="9"/>
  <c r="H57" i="9" s="1"/>
  <c r="Q173" i="5"/>
  <c r="K28" i="3"/>
  <c r="G97" i="9"/>
  <c r="L52" i="9"/>
  <c r="L51" i="9" s="1"/>
  <c r="L50" i="9" s="1"/>
  <c r="L49" i="9" s="1"/>
  <c r="L44" i="9" s="1"/>
  <c r="H52" i="9"/>
  <c r="H51" i="9" s="1"/>
  <c r="H50" i="9" s="1"/>
  <c r="H49" i="9" s="1"/>
  <c r="H44" i="9" s="1"/>
  <c r="K99" i="5"/>
  <c r="J51" i="9"/>
  <c r="J50" i="9" s="1"/>
  <c r="J49" i="9" s="1"/>
  <c r="J44" i="9" s="1"/>
  <c r="J25" i="3"/>
  <c r="I10" i="4"/>
  <c r="E10" i="4"/>
  <c r="J28" i="3"/>
  <c r="G96" i="9" l="1"/>
  <c r="M12" i="5"/>
  <c r="S58" i="5"/>
  <c r="L41" i="5"/>
  <c r="L40" i="5" s="1"/>
  <c r="O12" i="5"/>
  <c r="J109" i="5"/>
  <c r="J108" i="5" s="1"/>
  <c r="J40" i="5"/>
  <c r="J39" i="5" s="1"/>
  <c r="Q39" i="5" s="1"/>
  <c r="N40" i="5"/>
  <c r="S40" i="5" s="1"/>
  <c r="G34" i="4"/>
  <c r="Q47" i="5"/>
  <c r="H12" i="9"/>
  <c r="L67" i="5"/>
  <c r="R67" i="5" s="1"/>
  <c r="S33" i="5"/>
  <c r="R16" i="5"/>
  <c r="J12" i="9"/>
  <c r="J11" i="9" s="1"/>
  <c r="J135" i="9" s="1"/>
  <c r="N75" i="5"/>
  <c r="S75" i="5" s="1"/>
  <c r="L12" i="9"/>
  <c r="N46" i="5"/>
  <c r="H15" i="4" s="1"/>
  <c r="M15" i="4" s="1"/>
  <c r="S73" i="5"/>
  <c r="K96" i="9"/>
  <c r="N140" i="5"/>
  <c r="S138" i="5"/>
  <c r="N109" i="5"/>
  <c r="S107" i="5"/>
  <c r="R139" i="5"/>
  <c r="L141" i="5"/>
  <c r="J125" i="5"/>
  <c r="Q122" i="5" s="1"/>
  <c r="N16" i="5"/>
  <c r="S17" i="5"/>
  <c r="S68" i="5"/>
  <c r="N67" i="5"/>
  <c r="Q139" i="5"/>
  <c r="J141" i="5"/>
  <c r="J74" i="5"/>
  <c r="Q74" i="5" s="1"/>
  <c r="Q75" i="5"/>
  <c r="J16" i="5"/>
  <c r="Q17" i="5"/>
  <c r="S173" i="5"/>
  <c r="G14" i="9"/>
  <c r="Q32" i="5"/>
  <c r="D13" i="4"/>
  <c r="K13" i="4" s="1"/>
  <c r="Q40" i="5"/>
  <c r="S57" i="5"/>
  <c r="N56" i="5"/>
  <c r="R130" i="5"/>
  <c r="L132" i="5"/>
  <c r="R129" i="5" s="1"/>
  <c r="L131" i="5"/>
  <c r="N130" i="5"/>
  <c r="S128" i="5"/>
  <c r="R122" i="5"/>
  <c r="L124" i="5"/>
  <c r="R121" i="5" s="1"/>
  <c r="K174" i="5"/>
  <c r="E33" i="4"/>
  <c r="E32" i="4" s="1"/>
  <c r="E34" i="4" s="1"/>
  <c r="R92" i="5"/>
  <c r="L94" i="5"/>
  <c r="J23" i="5"/>
  <c r="Q24" i="5"/>
  <c r="N23" i="5"/>
  <c r="S24" i="5"/>
  <c r="J26" i="3"/>
  <c r="J32" i="3"/>
  <c r="J124" i="5"/>
  <c r="Q121" i="5" s="1"/>
  <c r="R107" i="5"/>
  <c r="L109" i="5"/>
  <c r="R15" i="5"/>
  <c r="L14" i="5"/>
  <c r="R24" i="5"/>
  <c r="L23" i="5"/>
  <c r="Q158" i="5"/>
  <c r="J160" i="5"/>
  <c r="S158" i="5"/>
  <c r="N160" i="5"/>
  <c r="H109" i="9"/>
  <c r="H108" i="9" s="1"/>
  <c r="H106" i="9"/>
  <c r="H105" i="9"/>
  <c r="H97" i="9" s="1"/>
  <c r="H96" i="9" s="1"/>
  <c r="R75" i="5"/>
  <c r="L74" i="5"/>
  <c r="R74" i="5" s="1"/>
  <c r="R35" i="5"/>
  <c r="L34" i="5"/>
  <c r="R49" i="5"/>
  <c r="L48" i="5"/>
  <c r="R60" i="5"/>
  <c r="L59" i="5"/>
  <c r="K14" i="9"/>
  <c r="S32" i="5"/>
  <c r="H13" i="4"/>
  <c r="M13" i="4" s="1"/>
  <c r="G38" i="9"/>
  <c r="Q46" i="5"/>
  <c r="D15" i="4"/>
  <c r="K15" i="4" s="1"/>
  <c r="Q57" i="5"/>
  <c r="J56" i="5"/>
  <c r="Q66" i="5"/>
  <c r="J65" i="5"/>
  <c r="J130" i="5"/>
  <c r="Q128" i="5"/>
  <c r="L109" i="9"/>
  <c r="L108" i="9" s="1"/>
  <c r="L106" i="9"/>
  <c r="L105" i="9"/>
  <c r="L97" i="9" s="1"/>
  <c r="L96" i="9" s="1"/>
  <c r="K12" i="5"/>
  <c r="J30" i="3"/>
  <c r="J31" i="3" s="1"/>
  <c r="K30" i="3"/>
  <c r="K31" i="3" s="1"/>
  <c r="S91" i="5"/>
  <c r="N93" i="5"/>
  <c r="Q91" i="5"/>
  <c r="J93" i="5"/>
  <c r="Q106" i="5"/>
  <c r="R158" i="5"/>
  <c r="L160" i="5"/>
  <c r="O174" i="5"/>
  <c r="I33" i="4"/>
  <c r="I32" i="4" s="1"/>
  <c r="I34" i="4" s="1"/>
  <c r="R41" i="5" l="1"/>
  <c r="K38" i="9"/>
  <c r="K37" i="9" s="1"/>
  <c r="N74" i="5"/>
  <c r="S74" i="5" s="1"/>
  <c r="N39" i="5"/>
  <c r="S39" i="5" s="1"/>
  <c r="H11" i="9"/>
  <c r="H135" i="9" s="1"/>
  <c r="L66" i="5"/>
  <c r="L65" i="5" s="1"/>
  <c r="S46" i="5"/>
  <c r="L11" i="9"/>
  <c r="L135" i="9" s="1"/>
  <c r="S67" i="5"/>
  <c r="N66" i="5"/>
  <c r="S106" i="5"/>
  <c r="N108" i="5"/>
  <c r="R138" i="5"/>
  <c r="L140" i="5"/>
  <c r="S16" i="5"/>
  <c r="N15" i="5"/>
  <c r="S137" i="5"/>
  <c r="N139" i="5"/>
  <c r="J140" i="5"/>
  <c r="Q138" i="5"/>
  <c r="Q16" i="5"/>
  <c r="J15" i="5"/>
  <c r="R157" i="5"/>
  <c r="L159" i="5"/>
  <c r="J107" i="5"/>
  <c r="Q105" i="5"/>
  <c r="J92" i="5"/>
  <c r="J72" i="5" s="1"/>
  <c r="Q90" i="5"/>
  <c r="N92" i="5"/>
  <c r="S90" i="5"/>
  <c r="J64" i="5"/>
  <c r="Q65" i="5"/>
  <c r="G37" i="9"/>
  <c r="G36" i="9"/>
  <c r="G13" i="9" s="1"/>
  <c r="G12" i="9" s="1"/>
  <c r="G11" i="9" s="1"/>
  <c r="G135" i="9" s="1"/>
  <c r="R59" i="5"/>
  <c r="L58" i="5"/>
  <c r="R48" i="5"/>
  <c r="L47" i="5"/>
  <c r="R34" i="5"/>
  <c r="L33" i="5"/>
  <c r="N159" i="5"/>
  <c r="S157" i="5"/>
  <c r="J159" i="5"/>
  <c r="Q157" i="5"/>
  <c r="R23" i="5"/>
  <c r="L22" i="5"/>
  <c r="F11" i="4"/>
  <c r="R14" i="5"/>
  <c r="R173" i="5"/>
  <c r="L39" i="5"/>
  <c r="R39" i="5" s="1"/>
  <c r="R40" i="5"/>
  <c r="L93" i="5"/>
  <c r="R91" i="5"/>
  <c r="Q127" i="5"/>
  <c r="D27" i="4"/>
  <c r="S23" i="5"/>
  <c r="N22" i="5"/>
  <c r="Q23" i="5"/>
  <c r="J22" i="5"/>
  <c r="S127" i="5"/>
  <c r="H27" i="4"/>
  <c r="H17" i="4"/>
  <c r="S56" i="5"/>
  <c r="Q56" i="5"/>
  <c r="D17" i="4"/>
  <c r="L108" i="5"/>
  <c r="R106" i="5"/>
  <c r="R128" i="5"/>
  <c r="L130" i="5"/>
  <c r="K36" i="9" l="1"/>
  <c r="K13" i="9" s="1"/>
  <c r="K12" i="9" s="1"/>
  <c r="K11" i="9" s="1"/>
  <c r="K135" i="9" s="1"/>
  <c r="R66" i="5"/>
  <c r="N14" i="5"/>
  <c r="S15" i="5"/>
  <c r="N138" i="5"/>
  <c r="S136" i="5"/>
  <c r="L139" i="5"/>
  <c r="R137" i="5"/>
  <c r="S66" i="5"/>
  <c r="N65" i="5"/>
  <c r="S105" i="5"/>
  <c r="N107" i="5"/>
  <c r="Q137" i="5"/>
  <c r="J139" i="5"/>
  <c r="J14" i="5"/>
  <c r="J13" i="5" s="1"/>
  <c r="Q15" i="5"/>
  <c r="R127" i="5"/>
  <c r="F27" i="4"/>
  <c r="K17" i="4"/>
  <c r="D16" i="4"/>
  <c r="K16" i="4" s="1"/>
  <c r="M17" i="4"/>
  <c r="H16" i="4"/>
  <c r="M16" i="4" s="1"/>
  <c r="N21" i="5"/>
  <c r="S22" i="5"/>
  <c r="R105" i="5"/>
  <c r="L107" i="5"/>
  <c r="H26" i="4"/>
  <c r="M26" i="4" s="1"/>
  <c r="M27" i="4"/>
  <c r="R90" i="5"/>
  <c r="L92" i="5"/>
  <c r="R65" i="5"/>
  <c r="L64" i="5"/>
  <c r="L11" i="4"/>
  <c r="Q156" i="5"/>
  <c r="J158" i="5"/>
  <c r="S156" i="5"/>
  <c r="N158" i="5"/>
  <c r="Q64" i="5"/>
  <c r="D19" i="4"/>
  <c r="K19" i="4" s="1"/>
  <c r="S89" i="5"/>
  <c r="H22" i="4"/>
  <c r="M22" i="4" s="1"/>
  <c r="N72" i="5"/>
  <c r="Q89" i="5"/>
  <c r="D22" i="4"/>
  <c r="K22" i="4" s="1"/>
  <c r="Q104" i="5"/>
  <c r="J99" i="5"/>
  <c r="Q96" i="5" s="1"/>
  <c r="D25" i="4"/>
  <c r="J21" i="5"/>
  <c r="Q22" i="5"/>
  <c r="D26" i="4"/>
  <c r="K26" i="4" s="1"/>
  <c r="K27" i="4"/>
  <c r="R22" i="5"/>
  <c r="L21" i="5"/>
  <c r="R33" i="5"/>
  <c r="L32" i="5"/>
  <c r="R47" i="5"/>
  <c r="L46" i="5"/>
  <c r="R58" i="5"/>
  <c r="L57" i="5"/>
  <c r="R156" i="5"/>
  <c r="L158" i="5"/>
  <c r="S65" i="5" l="1"/>
  <c r="N64" i="5"/>
  <c r="H29" i="4"/>
  <c r="S135" i="5"/>
  <c r="S104" i="5"/>
  <c r="N99" i="5"/>
  <c r="S96" i="5" s="1"/>
  <c r="H25" i="4"/>
  <c r="L138" i="5"/>
  <c r="R136" i="5"/>
  <c r="S14" i="5"/>
  <c r="H11" i="4"/>
  <c r="M11" i="4" s="1"/>
  <c r="J138" i="5"/>
  <c r="J12" i="5" s="1"/>
  <c r="Q136" i="5"/>
  <c r="Q14" i="5"/>
  <c r="D11" i="4"/>
  <c r="K11" i="4" s="1"/>
  <c r="R155" i="5"/>
  <c r="L157" i="5"/>
  <c r="L56" i="5"/>
  <c r="R57" i="5"/>
  <c r="I38" i="9"/>
  <c r="F15" i="4"/>
  <c r="L15" i="4" s="1"/>
  <c r="R46" i="5"/>
  <c r="I14" i="9"/>
  <c r="F13" i="4"/>
  <c r="L13" i="4" s="1"/>
  <c r="R32" i="5"/>
  <c r="Q72" i="5"/>
  <c r="D20" i="4"/>
  <c r="K20" i="4" s="1"/>
  <c r="Q21" i="5"/>
  <c r="D12" i="4"/>
  <c r="J7" i="5"/>
  <c r="D23" i="4"/>
  <c r="K23" i="4" s="1"/>
  <c r="K25" i="4"/>
  <c r="S72" i="5"/>
  <c r="H20" i="4"/>
  <c r="M20" i="4" s="1"/>
  <c r="S21" i="5"/>
  <c r="H12" i="4"/>
  <c r="N13" i="5"/>
  <c r="N7" i="5"/>
  <c r="R21" i="5"/>
  <c r="F12" i="4"/>
  <c r="L7" i="5"/>
  <c r="L13" i="5"/>
  <c r="S155" i="5"/>
  <c r="N157" i="5"/>
  <c r="Q155" i="5"/>
  <c r="J157" i="5"/>
  <c r="R64" i="5"/>
  <c r="F19" i="4"/>
  <c r="L19" i="4" s="1"/>
  <c r="R89" i="5"/>
  <c r="F22" i="4"/>
  <c r="L22" i="4" s="1"/>
  <c r="L72" i="5"/>
  <c r="R104" i="5"/>
  <c r="L99" i="5"/>
  <c r="R96" i="5" s="1"/>
  <c r="F25" i="4"/>
  <c r="L27" i="4"/>
  <c r="F26" i="4"/>
  <c r="L26" i="4" s="1"/>
  <c r="R135" i="5" l="1"/>
  <c r="F29" i="4"/>
  <c r="H23" i="4"/>
  <c r="M23" i="4" s="1"/>
  <c r="M25" i="4"/>
  <c r="H28" i="4"/>
  <c r="M28" i="4" s="1"/>
  <c r="M29" i="4"/>
  <c r="S64" i="5"/>
  <c r="H19" i="4"/>
  <c r="M19" i="4" s="1"/>
  <c r="Q135" i="5"/>
  <c r="D29" i="4"/>
  <c r="L25" i="4"/>
  <c r="F23" i="4"/>
  <c r="L23" i="4" s="1"/>
  <c r="Q154" i="5"/>
  <c r="J174" i="5"/>
  <c r="D33" i="4"/>
  <c r="R13" i="5"/>
  <c r="L12" i="5"/>
  <c r="R12" i="5" s="1"/>
  <c r="L12" i="4"/>
  <c r="F10" i="4"/>
  <c r="K12" i="4"/>
  <c r="D10" i="4"/>
  <c r="R72" i="5"/>
  <c r="F20" i="4"/>
  <c r="L20" i="4" s="1"/>
  <c r="N12" i="5"/>
  <c r="S12" i="5" s="1"/>
  <c r="S13" i="5"/>
  <c r="Q12" i="5"/>
  <c r="Q13" i="5"/>
  <c r="I37" i="9"/>
  <c r="I36" i="9"/>
  <c r="I13" i="9" s="1"/>
  <c r="I12" i="9" s="1"/>
  <c r="I11" i="9" s="1"/>
  <c r="I135" i="9" s="1"/>
  <c r="R56" i="5"/>
  <c r="F17" i="4"/>
  <c r="S154" i="5"/>
  <c r="N174" i="5"/>
  <c r="H33" i="4"/>
  <c r="M12" i="4"/>
  <c r="H10" i="4"/>
  <c r="L174" i="5"/>
  <c r="R154" i="5"/>
  <c r="F33" i="4"/>
  <c r="L29" i="4" l="1"/>
  <c r="F28" i="4"/>
  <c r="L28" i="4" s="1"/>
  <c r="Q178" i="5"/>
  <c r="D28" i="4"/>
  <c r="K28" i="4" s="1"/>
  <c r="K29" i="4"/>
  <c r="M10" i="4"/>
  <c r="H32" i="4"/>
  <c r="M32" i="4" s="1"/>
  <c r="M33" i="4"/>
  <c r="L33" i="4"/>
  <c r="F32" i="4"/>
  <c r="L32" i="4" s="1"/>
  <c r="J17" i="10"/>
  <c r="J16" i="10" s="1"/>
  <c r="J15" i="10" s="1"/>
  <c r="J14" i="10" s="1"/>
  <c r="R174" i="5"/>
  <c r="R171" i="5"/>
  <c r="K17" i="10"/>
  <c r="K16" i="10" s="1"/>
  <c r="K15" i="10" s="1"/>
  <c r="K14" i="10" s="1"/>
  <c r="S174" i="5"/>
  <c r="S171" i="5"/>
  <c r="L17" i="4"/>
  <c r="F16" i="4"/>
  <c r="L16" i="4" s="1"/>
  <c r="K10" i="4"/>
  <c r="L10" i="4"/>
  <c r="D32" i="4"/>
  <c r="K32" i="4" s="1"/>
  <c r="K33" i="4"/>
  <c r="I17" i="10"/>
  <c r="I16" i="10" s="1"/>
  <c r="I15" i="10" s="1"/>
  <c r="I14" i="10" s="1"/>
  <c r="Q171" i="5"/>
  <c r="Q174" i="5"/>
  <c r="F34" i="4" l="1"/>
  <c r="L34" i="4" s="1"/>
  <c r="D34" i="4"/>
  <c r="K34" i="4" s="1"/>
  <c r="H34" i="4"/>
  <c r="M34" i="4" s="1"/>
</calcChain>
</file>

<file path=xl/comments1.xml><?xml version="1.0" encoding="utf-8"?>
<comments xmlns="http://schemas.openxmlformats.org/spreadsheetml/2006/main">
  <authors>
    <author/>
  </authors>
  <commentList>
    <comment ref="A10" authorId="0">
      <text>
        <r>
          <rPr>
            <b/>
            <sz val="8"/>
            <rFont val="Tahoma"/>
            <family val="2"/>
            <charset val="204"/>
          </rPr>
          <t>Измерение "КД.Сопоставимый План"</t>
        </r>
      </text>
    </comment>
    <comment ref="B10" authorId="0">
      <text>
        <r>
          <rPr>
            <b/>
            <sz val="8"/>
            <rFont val="Tahoma"/>
            <family val="2"/>
            <charset val="204"/>
          </rPr>
          <t>Свойство измерения "КД.Сопоставимый План"</t>
        </r>
      </text>
    </comment>
    <comment ref="C10" authorId="0">
      <text>
        <r>
          <rPr>
            <sz val="11"/>
            <rFont val="Calibri"/>
            <family val="2"/>
            <charset val="204"/>
          </rPr>
          <t>Свободный "4"Итоги подводятся только по видимым элементам (не вычислять).</t>
        </r>
      </text>
    </comment>
    <comment ref="D10" authorId="0">
      <text>
        <r>
          <rPr>
            <sz val="11"/>
            <rFont val="Calibri"/>
            <family val="2"/>
            <charset val="204"/>
          </rPr>
          <t>Свободный "5"Итоги подводятся только по видимым элементам (не вычислять).</t>
        </r>
      </text>
    </comment>
    <comment ref="E10" authorId="0">
      <text>
        <r>
          <rPr>
            <sz val="11"/>
            <rFont val="Calibri"/>
            <family val="2"/>
            <charset val="204"/>
          </rPr>
          <t>Свободный "6"Итоги подводятся только по видимым элементам (не вычислять).</t>
        </r>
      </text>
    </comment>
    <comment ref="F10" authorId="0">
      <text>
        <r>
          <rPr>
            <sz val="11"/>
            <rFont val="Calibri"/>
            <family val="2"/>
            <charset val="204"/>
          </rPr>
          <t>Свободный "7"Итоги подводятся только по видимым элементам (не вычислять).</t>
        </r>
      </text>
    </comment>
    <comment ref="G10" authorId="0">
      <text>
        <r>
          <rPr>
            <sz val="11"/>
            <rFont val="Calibri"/>
            <family val="2"/>
            <charset val="204"/>
          </rPr>
          <t>Свободный "8"Итоги подводятся только по видимым элементам (не вычислять).</t>
        </r>
      </text>
    </comment>
    <comment ref="H10" authorId="0">
      <text>
        <r>
          <rPr>
            <sz val="11"/>
            <rFont val="Calibri"/>
            <family val="2"/>
            <charset val="204"/>
          </rPr>
          <t>Куб "ФО_Результат доходов с расщеплением"; Мера "Прогноз"Итоги подводятся только по видимым элементам (сумма).Частный фильтр "Вариант.Проект доходов"[Все].[2010].[основной]Частный фильтр "Источники данных"[Все источники данных].[ФО Проект бюджета - 2011]Частный фильтр "Период"[Данные всех периодов].[2011]Частный фильтр "Уровни бюджетов"[Все].[Все уровни].[Конс.бюджет субъекта].[Конс.бюджет МО].[Конс.бюджет МР].[Бюджет района]Частный фильтр "Районы.Сопоставимый План"[Все районы].[Черлакский муниципальный район]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9" authorId="0">
      <text>
        <r>
          <rPr>
            <b/>
            <sz val="8"/>
            <rFont val="Tahoma"/>
            <family val="2"/>
            <charset val="204"/>
          </rPr>
          <t>Измерение "КД.Сопоставимый План"</t>
        </r>
      </text>
    </comment>
    <comment ref="B9" authorId="0">
      <text>
        <r>
          <rPr>
            <sz val="11"/>
            <rFont val="Calibri"/>
            <family val="2"/>
            <charset val="204"/>
          </rPr>
          <t>Свободный "2"Итоги подводятся только по видимым элементам (не вычислять).</t>
        </r>
      </text>
    </comment>
    <comment ref="C9" authorId="0">
      <text>
        <r>
          <rPr>
            <sz val="11"/>
            <rFont val="Calibri"/>
            <family val="2"/>
            <charset val="204"/>
          </rPr>
          <t>Свободный "3"Итоги подводятся только по видимым элементам (не вычислять).</t>
        </r>
      </text>
    </comment>
    <comment ref="D9" authorId="0">
      <text>
        <r>
          <rPr>
            <sz val="11"/>
            <rFont val="Calibri"/>
            <family val="2"/>
            <charset val="204"/>
          </rPr>
          <t>Свободный "4"Итоги подводятся только по видимым элементам (не вычислять).</t>
        </r>
      </text>
    </comment>
    <comment ref="E9" authorId="0">
      <text>
        <r>
          <rPr>
            <sz val="11"/>
            <rFont val="Calibri"/>
            <family val="2"/>
            <charset val="204"/>
          </rPr>
          <t>Свободный "5"Итоги подводятся только по видимым элементам (не вычислять).</t>
        </r>
      </text>
    </comment>
    <comment ref="F9" authorId="0">
      <text>
        <r>
          <rPr>
            <sz val="11"/>
            <rFont val="Calibri"/>
            <family val="2"/>
            <charset val="204"/>
          </rPr>
          <t>Свободный "6"Итоги подводятся только по видимым элементам (не вычислять).</t>
        </r>
      </text>
    </comment>
    <comment ref="I9" authorId="0">
      <text>
        <r>
          <rPr>
            <sz val="11"/>
            <rFont val="Calibri"/>
            <family val="2"/>
            <charset val="204"/>
          </rPr>
          <t>Куб "ФО_Результат доходов с расщеплением"; Мера "Прогноз"Итоги подводятся только по видимым элементам (сумма).Частный фильтр "Вариант.Проект доходов"[Все].[2010].[основной]Частный фильтр "Источники данных"[Все источники данных].[ФО Проект бюджета - 2011]Частный фильтр "Период"[Данные всех периодов].[2011]Частный фильтр "Уровни бюджетов"[Все].[Все уровни].[Конс.бюджет субъекта].[Конс.бюджет МО].[Конс.бюджет МР].[Бюджет района]Частный фильтр "Районы.Сопоставимый План"[Все районы].[Черлакский муниципальный район]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A9" authorId="0">
      <text>
        <r>
          <rPr>
            <b/>
            <sz val="8"/>
            <rFont val="Tahoma"/>
            <family val="2"/>
            <charset val="204"/>
          </rPr>
          <t>Измерение "КД.Сопоставимый План"</t>
        </r>
      </text>
    </comment>
    <comment ref="B9" authorId="0">
      <text>
        <r>
          <rPr>
            <sz val="11"/>
            <rFont val="Calibri"/>
            <family val="2"/>
            <charset val="204"/>
          </rPr>
          <t>Свободный "2"Итоги подводятся только по видимым элементам (не вычислять).</t>
        </r>
      </text>
    </comment>
    <comment ref="C9" authorId="0">
      <text>
        <r>
          <rPr>
            <sz val="11"/>
            <rFont val="Calibri"/>
            <family val="2"/>
            <charset val="204"/>
          </rPr>
          <t>Свободный "3"Итоги подводятся только по видимым элементам (не вычислять).</t>
        </r>
      </text>
    </comment>
    <comment ref="D9" authorId="0">
      <text>
        <r>
          <rPr>
            <sz val="11"/>
            <rFont val="Calibri"/>
            <family val="2"/>
            <charset val="204"/>
          </rPr>
          <t>Свободный "4"Итоги подводятся только по видимым элементам (не вычислять).</t>
        </r>
      </text>
    </comment>
    <comment ref="E9" authorId="0">
      <text>
        <r>
          <rPr>
            <sz val="11"/>
            <rFont val="Calibri"/>
            <family val="2"/>
            <charset val="204"/>
          </rPr>
          <t>Свободный "5"Итоги подводятся только по видимым элементам (не вычислять).</t>
        </r>
      </text>
    </comment>
    <comment ref="F9" authorId="0">
      <text>
        <r>
          <rPr>
            <sz val="11"/>
            <rFont val="Calibri"/>
            <family val="2"/>
            <charset val="204"/>
          </rPr>
          <t>Свободный "6"Итоги подводятся только по видимым элементам (не вычислять).</t>
        </r>
      </text>
    </comment>
    <comment ref="I9" authorId="0">
      <text>
        <r>
          <rPr>
            <sz val="11"/>
            <rFont val="Calibri"/>
            <family val="2"/>
            <charset val="204"/>
          </rPr>
          <t>Куб "ФО_Результат доходов с расщеплением"; Мера "Прогноз"Итоги подводятся только по видимым элементам (сумма).Частный фильтр "Вариант.Проект доходов"[Все].[2010].[основной]Частный фильтр "Источники данных"[Все источники данных].[ФО Проект бюджета - 2011]Частный фильтр "Период"[Данные всех периодов].[2011]Частный фильтр "Уровни бюджетов"[Все].[Все уровни].[Конс.бюджет субъекта].[Конс.бюджет МО].[Конс.бюджет МР].[Бюджет района]Частный фильтр "Районы.Сопоставимый План"[Все районы].[Черлакский муниципальный район]</t>
        </r>
      </text>
    </comment>
  </commentList>
</comments>
</file>

<file path=xl/sharedStrings.xml><?xml version="1.0" encoding="utf-8"?>
<sst xmlns="http://schemas.openxmlformats.org/spreadsheetml/2006/main" count="2355" uniqueCount="413">
  <si>
    <t>Приложение № 1</t>
  </si>
  <si>
    <t xml:space="preserve">к решению Совета Иртышского сельского поселения "О бюджете Иртышского сельского поселения на 2013 год" </t>
  </si>
  <si>
    <t>№ 54 от 21 декабря 2012г.</t>
  </si>
  <si>
    <t>ПЕРЕЧЕНЬ И КОДЫ</t>
  </si>
  <si>
    <t>главных администраторов доходов местного бюджета и закрепляемые за ними виды (подвиды) доходов местного бюджета на 2013 год</t>
  </si>
  <si>
    <t>Код главного администратора доходов местного бюджета</t>
  </si>
  <si>
    <t>Наименование главных администраторов доходов местного бюджета и закрепляемых за нами видов (подвидов) доходов местного бюджета</t>
  </si>
  <si>
    <t>Вид доходов</t>
  </si>
  <si>
    <t>Подвид доходов</t>
  </si>
  <si>
    <t>Классификация операций сектора государственного управления, относящихся к доходам бюджетов</t>
  </si>
  <si>
    <t>Группа</t>
  </si>
  <si>
    <t>Подгруппа</t>
  </si>
  <si>
    <t>Статья</t>
  </si>
  <si>
    <t>Подстатья</t>
  </si>
  <si>
    <t>Элемент</t>
  </si>
  <si>
    <t>1</t>
  </si>
  <si>
    <t>2</t>
  </si>
  <si>
    <t>АДМИНИСТАРЦИЯ ИРТЫШСКОГО СЕЛЬСКОГО ПОСЕЛЕНИЯ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</si>
  <si>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</si>
  <si>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08</t>
  </si>
  <si>
    <t>04</t>
  </si>
  <si>
    <t>020</t>
  </si>
  <si>
    <t>01</t>
  </si>
  <si>
    <t>0000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</si>
  <si>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</si>
  <si>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07</t>
  </si>
  <si>
    <t>175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</si>
  <si>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</si>
  <si>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11</t>
  </si>
  <si>
    <t>05</t>
  </si>
  <si>
    <t>025</t>
  </si>
  <si>
    <t>10</t>
  </si>
  <si>
    <t>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</si>
  <si>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</si>
  <si>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035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</si>
  <si>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</si>
  <si>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015</t>
  </si>
  <si>
    <t>Доходы от эксплуатации и использования имущества автомобильных дорог, находящихся в собственности поселений</t>
  </si>
  <si>
    <t>09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</si>
  <si>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</si>
  <si>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</si>
  <si>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 xml:space="preserve">Прочие доходы от оказания платных услуг (работ) получателями средств бюджетов поселений </t>
  </si>
  <si>
    <t>995</t>
  </si>
  <si>
    <t>Прочие доходы от компенсации затрат бюджетов поселений</t>
  </si>
  <si>
    <t>02</t>
  </si>
  <si>
    <t xml:space="preserve"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бюджетных и автономных учреждений,а   также   имущества муниципальных унитарных предприятий, в том числе казенных), в части реализации основных средств по указанному имуществу                            </t>
  </si>
  <si>
    <t>052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</si>
  <si>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</si>
  <si>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</si>
  <si>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</si>
  <si>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</si>
  <si>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Доходы от продажи земельных участков , находящихся в собственности поселений( за исключением земельных участков муниципальных бюджетных и автономных учреждений) </t>
  </si>
  <si>
    <t>06</t>
  </si>
  <si>
    <t>Платежи , взимаемые организациями поселений за выполнение определенных функций</t>
  </si>
  <si>
    <t>050</t>
  </si>
  <si>
    <t>Денежные взыскания (штрафы) за нарушение бюджетного законодательства (в части бюджетов поселений)</t>
  </si>
  <si>
    <t>18</t>
  </si>
  <si>
    <t>90</t>
  </si>
  <si>
    <t>Невыясненные поступления, зачисляемые в бюджеты поселений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</si>
  <si>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поселений (по обязательствам, возникшим до 1 января 2008 года)</t>
  </si>
  <si>
    <t>Прочие неналоговые доходы бюджетов поселений</t>
  </si>
  <si>
    <t>Дотации бюджетам поселений на выравнивание бюджетной обеспеченности</t>
  </si>
  <si>
    <t>001</t>
  </si>
  <si>
    <t>Дотации бюджетам поселений на поддержку мер по обеспечению сбалансированности бюджетов</t>
  </si>
  <si>
    <t>003</t>
  </si>
  <si>
    <t>Прочие дотации бюджетам поселений</t>
  </si>
  <si>
    <t>999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</si>
  <si>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</si>
  <si>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077</t>
  </si>
  <si>
    <t>Субсидии бюджетам поселений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</si>
  <si>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088</t>
  </si>
  <si>
    <t>Субсидии бюджетам поселений на обеспечение мероприятий по капитальному ремонту многоквартирных домов и поступивших от государственной корпорации  Фонда содействия реформированию жилищно-коммунального хозяйства</t>
  </si>
  <si>
    <t>0001</t>
  </si>
  <si>
    <t>Субсидии бюджетам поселений на обеспечение мероприятий по  переселению граждан из аварийного жилищного фонда за счет средств, поступивших от государственной корпорации  Фонда содействия реформированию жилищно-коммунального хозяйства</t>
  </si>
  <si>
    <t>0002</t>
  </si>
  <si>
    <t>Субсидии бюджетам поселений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</si>
  <si>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089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</si>
  <si>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</si>
  <si>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Субсидии бюджетам поселений на обеспечение мероприятий по переселению граждан из аварийного жилищного фонда за счет средств бюджетов</t>
  </si>
  <si>
    <t>Прочие субсидии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</si>
  <si>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</si>
  <si>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03</t>
  </si>
  <si>
    <t>Субвенции бюджетам поселений на выполнение передаваемых полномочий субъектов Российской Федерации</t>
  </si>
  <si>
    <t>024</t>
  </si>
  <si>
    <t>151</t>
  </si>
  <si>
    <t>Прочие субвенции бюджетам поселений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</si>
  <si>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</si>
  <si>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014</t>
  </si>
  <si>
    <t>Прочие межбюджетные трансферты бюджетам поселений</t>
  </si>
  <si>
    <t>Возврат остатков субсидий, субсидий, субвенций и иных межбюджетных трансфертов, имеющих целевое назначение, прошлых лет из бюджетов поселений</t>
  </si>
  <si>
    <t>19</t>
  </si>
  <si>
    <t>000</t>
  </si>
  <si>
    <t xml:space="preserve">ПРОГНОЗпоступлений налоговых и неналоговых доходов в местный бюджет на 2024 год и плановый период 2025 и 2026 годов </t>
  </si>
  <si>
    <t>Наименование кодов классификации доходов местного бюджета</t>
  </si>
  <si>
    <t>Коды классификации доходов местного бюджета</t>
  </si>
  <si>
    <t>Сумма, рублей</t>
  </si>
  <si>
    <t>Вид доходов бюджета</t>
  </si>
  <si>
    <t>Подвид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</si>
  <si>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</si>
  <si>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</si>
  <si>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</si>
  <si>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</si>
  <si>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</si>
  <si>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 xml:space="preserve"> Группа подвида доходов бюджета</t>
  </si>
  <si>
    <t xml:space="preserve"> Аналитическая  группа подвида доходов бюджета</t>
  </si>
  <si>
    <t>2024 год</t>
  </si>
  <si>
    <t>2025 год</t>
  </si>
  <si>
    <t>2026 год</t>
  </si>
  <si>
    <t>НАЛОГОВЫЕ И НЕНАЛОГОВЫЕ ДОХОДЫ</t>
  </si>
  <si>
    <t>00</t>
  </si>
  <si>
    <t>Налоги на прибыль, доходы</t>
  </si>
  <si>
    <t xml:space="preserve">000 </t>
  </si>
  <si>
    <t>Налог на доходы физических лиц</t>
  </si>
  <si>
    <t>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</si>
  <si>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 </t>
    </r>
    <r>
      <rPr>
        <sz val="12"/>
        <color rgb="FF33CCCC"/>
        <rFont val="Times New Roman"/>
        <family val="1"/>
        <charset val="204"/>
      </rPr>
      <t>227</t>
    </r>
    <r>
      <rPr>
        <sz val="12"/>
        <color rgb="FF000000"/>
        <rFont val="Times New Roman"/>
        <family val="1"/>
        <charset val="204"/>
      </rPr>
      <t>, </t>
    </r>
    <r>
      <rPr>
        <sz val="12"/>
        <color rgb="FF33CCCC"/>
        <rFont val="Times New Roman"/>
        <family val="1"/>
        <charset val="204"/>
      </rPr>
      <t>227.1</t>
    </r>
    <r>
      <rPr>
        <sz val="12"/>
        <color rgb="FF000000"/>
        <rFont val="Times New Roman"/>
        <family val="1"/>
        <charset val="204"/>
      </rPr>
      <t> и </t>
    </r>
    <r>
      <rPr>
        <sz val="12"/>
        <color rgb="FF33CCCC"/>
        <rFont val="Times New Roman"/>
        <family val="1"/>
        <charset val="204"/>
      </rPr>
      <t>228</t>
    </r>
    <r>
      <rPr>
        <sz val="12"/>
        <color rgb="FF000000"/>
        <rFont val="Times New Roman"/>
        <family val="1"/>
        <charset val="204"/>
      </rPr>
      <t> Налогового кодекса Российской Федерации, а также доходов от долевого участия в организации, полученных в виде дивидендов</t>
    </r>
  </si>
  <si>
    <t>010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</si>
  <si>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</si>
  <si>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</si>
  <si>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</si>
  <si>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</si>
  <si>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080</t>
  </si>
  <si>
    <t>Налог на доходы физических лиц в отношениидоходов от долекого участия в организации, полученных в виде дивидендов (в части суммы налога, не превышаюшей 650 000 рублей)</t>
  </si>
  <si>
    <t>130</t>
  </si>
  <si>
    <t>Налог на доходы физических лиц в отношениидоходов от долекого участия в организации, полученных в виде дивидендов (в части суммы налога, превышаюшей 650 000 рублей)</t>
  </si>
  <si>
    <t>140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</si>
  <si>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</si>
  <si>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 производимым на территории Российской Федерации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</si>
  <si>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</si>
  <si>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</si>
  <si>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</si>
  <si>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</si>
  <si>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</si>
  <si>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</si>
  <si>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</si>
  <si>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</si>
  <si>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</si>
  <si>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</si>
  <si>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</si>
  <si>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</si>
  <si>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спирт,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</si>
  <si>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</si>
  <si>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</si>
  <si>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</si>
  <si>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</si>
  <si>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</si>
  <si>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</si>
  <si>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</si>
  <si>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</si>
  <si>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</si>
  <si>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</si>
  <si>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</si>
  <si>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</si>
  <si>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</si>
  <si>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</si>
  <si>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ГОСУДАРСТВЕННАЯ ПОШЛИНА</t>
  </si>
  <si>
    <t>Государственная пошлина за совершение нотариальных действий ( за исключением действий, совершаемых консульскими учреждениями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</si>
  <si>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</si>
  <si>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</si>
  <si>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</si>
  <si>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</si>
  <si>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</si>
  <si>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</si>
  <si>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</si>
  <si>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</si>
  <si>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</si>
  <si>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Плата, поступившая в рамках тдоговора за предсавление права на размещение и эксплуатацию нестационарного торгового обьекта,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которых не разграничена</t>
  </si>
  <si>
    <t>ДОХОДЫ ОТ ОКАЗАНИЯ ПЛАТНЫХ УСЛУГ  И КОМПЕНСАЦИИ ЗАТРАТ ГОСУДАРСТВА</t>
  </si>
  <si>
    <t>13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</si>
  <si>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</si>
  <si>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</si>
  <si>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</si>
  <si>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сельских поселений</t>
  </si>
  <si>
    <t>065</t>
  </si>
  <si>
    <t>ДОХОДЫ ОТ ПРОДАЖИ МАТЕРИАЛЬНЫХ И НЕМАТЕРИАЛЬНЫХ АКТИВОВ</t>
  </si>
  <si>
    <t>14</t>
  </si>
  <si>
    <t>Доходы от продажи земельных участков, находящихся в государственной и муниципальной собственности</t>
  </si>
  <si>
    <t>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</si>
  <si>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</si>
  <si>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 сельских поселений (за исключением земельных участков муниципальных бюджетных и автономных учреждений)</t>
  </si>
  <si>
    <t>ВСЕГО НАЛОГОВЫХ И НЕНАЛОГОВЫХ ДОХОДОВ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</si>
  <si>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</si>
  <si>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</si>
  <si>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</si>
  <si>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</si>
  <si>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</si>
  <si>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</si>
  <si>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</si>
  <si>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</si>
  <si>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30</t>
  </si>
  <si>
    <t>Субвенции бюджетам  сельских поселений на осуществление первичного воинского учета органами  местного самоуправления поселений, муниципальных и городских округов</t>
  </si>
  <si>
    <t>35</t>
  </si>
  <si>
    <t>118</t>
  </si>
  <si>
    <t>ПРОЧИЕ БЕЗВОЗМЕЗДНЫЕ ПОСТУПЛЕНИЯ</t>
  </si>
  <si>
    <t>Прочие безвозмездные поступления в бюджеты сельских поселений</t>
  </si>
  <si>
    <t>ВСЕГО БЕЗВОЗМЕЗДНЫХ ПОСТУПЛЕНИЙ</t>
  </si>
  <si>
    <t/>
  </si>
  <si>
    <t xml:space="preserve">Всего доходов </t>
  </si>
  <si>
    <t>Усл. Утв.расх</t>
  </si>
  <si>
    <t>итого дох</t>
  </si>
  <si>
    <t>Усл утв расх</t>
  </si>
  <si>
    <t xml:space="preserve">РАСПРЕДЕЛЕНИЕ бюджетных ассигнований местного бюджета по разделам и подразделам классификации расходов бюджетов на 2024 годи плановый период 2025 и 2026 годов </t>
  </si>
  <si>
    <t>Наименование кодов классификации расходов районного бюджета</t>
  </si>
  <si>
    <t>Коды классификации расходов районного бюджета</t>
  </si>
  <si>
    <t>Сумма, рублей</t>
  </si>
  <si>
    <t>Раздел</t>
  </si>
  <si>
    <t>Подраздел</t>
  </si>
  <si>
    <t>ВСЕГО</t>
  </si>
  <si>
    <t>в том числе за счет поступлений целевого характера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</si>
  <si>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</si>
  <si>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</si>
  <si>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</si>
  <si>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</si>
  <si>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</si>
  <si>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</si>
  <si>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</si>
  <si>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</si>
  <si>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</si>
  <si>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безопасность"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</si>
  <si>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</si>
  <si>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</si>
  <si>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</si>
  <si>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</si>
  <si>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</si>
  <si>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</si>
  <si>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</si>
  <si>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</si>
  <si>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</si>
  <si>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</si>
  <si>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</si>
  <si>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</si>
  <si>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</si>
  <si>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</si>
  <si>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</si>
  <si>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Всего расходов</t>
  </si>
  <si>
    <t xml:space="preserve">Ведомственная структура расходов местного бюджета на 2024 год и плановый период 2025 и 2026 годов </t>
  </si>
  <si>
    <t>Наименование Кодов классификации расходов местного бюджета</t>
  </si>
  <si>
    <t>Коды классификации расходов местного бюджета</t>
  </si>
  <si>
    <t>Вид  расходов</t>
  </si>
  <si>
    <t>Главный распорядитель средств местного бюджета</t>
  </si>
  <si>
    <t>Целевая статья</t>
  </si>
  <si>
    <t>Всего</t>
  </si>
  <si>
    <t xml:space="preserve">Администрация Солянского сельского поселения </t>
  </si>
  <si>
    <t/>
  </si>
  <si>
    <t>Муниципальная программа   поселения Черлакского муниципального района "Устойчивое социально-экономическое развитие поселения на  2023-2029 годы"</t>
  </si>
  <si>
    <t>00000</t>
  </si>
  <si>
    <t>Подпрограмма "Развитие экономического потенциала поселения"</t>
  </si>
  <si>
    <t>Создание условий для эффективного управления финансами и имуществом поселения</t>
  </si>
  <si>
    <t xml:space="preserve">Расходы на обеспечение функций органов  местного самоуправления и управления бюджетным процессом поселения 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</si>
  <si>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</si>
  <si>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</si>
  <si>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</si>
  <si>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</si>
  <si>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</si>
  <si>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</si>
  <si>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</si>
  <si>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</si>
  <si>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800</t>
  </si>
  <si>
    <t>Уплата налогов, сборов и иных платежей</t>
  </si>
  <si>
    <t>850</t>
  </si>
  <si>
    <t xml:space="preserve">Организация проведения выборов, голосований, референдумов  </t>
  </si>
  <si>
    <t>20010</t>
  </si>
  <si>
    <t>Специальные расходы</t>
  </si>
  <si>
    <t>Создание и использование  средств резервного фонда местных администраций</t>
  </si>
  <si>
    <t>29970</t>
  </si>
  <si>
    <t>Резервные средства</t>
  </si>
  <si>
    <t>870</t>
  </si>
  <si>
    <t>Выполнение других обязательств органов местного самоуправления</t>
  </si>
  <si>
    <t>29990</t>
  </si>
  <si>
    <t>Осуществление мероприятий по обеспечению национальной безопасности и обороне</t>
  </si>
  <si>
    <t>Выполнение полномочий по осуществлению первичного воинского учета органами местного самоуправления поселений</t>
  </si>
  <si>
    <t>51182</t>
  </si>
  <si>
    <t>Мероприятия связанные с осуществлением первичных мер пожарной безопасности</t>
  </si>
  <si>
    <t>20020</t>
  </si>
  <si>
    <t>Создание дорожного фонда,дорожная деятельность в отношении автомобильных дорог местного значения в границах населенных пунктов поселенияи обеспечение безопасности дорожного движения на них</t>
  </si>
  <si>
    <t xml:space="preserve">Содержание автомобильных дорог местного значения в границах населенных пунктов поселения </t>
  </si>
  <si>
    <t>Ремонт автомобильных дорог местного значения.</t>
  </si>
  <si>
    <t>Оформление кадастровой документации на объекты недвижимого имущества</t>
  </si>
  <si>
    <t>20070</t>
  </si>
  <si>
    <t>Создание условий для жилищного строительства, осуществление муниципального жилищного контроля</t>
  </si>
  <si>
    <t>Взносы на капитальный ремонт многоквартирных домов</t>
  </si>
  <si>
    <t>Мероприятия в области благоустройства территории поселений</t>
  </si>
  <si>
    <t>Организация в границах поселения уличного освещения</t>
  </si>
  <si>
    <t>18260</t>
  </si>
  <si>
    <t>Расходы на выплаты персоналу казенных учреждений</t>
  </si>
  <si>
    <t xml:space="preserve"> Мероприятия по благоустройству территории поселения, улучшение экологической обстановки и соблюдение санитарно-гигиенических норм</t>
  </si>
  <si>
    <t>20030</t>
  </si>
  <si>
    <t>Организация ритуальных услуг и содержание мест захоронения</t>
  </si>
  <si>
    <t>Муниципальная программа  поселения Черлакского муниципального района Омской области "Формирование комфортной городской среды"</t>
  </si>
  <si>
    <t>0</t>
  </si>
  <si>
    <t>Подпрограмма "Благоустройство общественных территорий"</t>
  </si>
  <si>
    <t>Формирование современной городской среды, в том числе благоустройство общественных территорий</t>
  </si>
  <si>
    <t>Благоустройство общественных территорий</t>
  </si>
  <si>
    <t>Подпрограмма "Развитие социально-культурной сферы"</t>
  </si>
  <si>
    <t>Развитие социальной инфраструктуры поселения, повышения качества и доступности социальных муниципальных услуг для населения</t>
  </si>
  <si>
    <t>Мероприятия в области молодежной политики</t>
  </si>
  <si>
    <t>Организация досуга и обеспечение жителей услугами организаций культуры</t>
  </si>
  <si>
    <t>Расходы на выплаты заработной платы работникам муниципальных учреждений культуры</t>
  </si>
  <si>
    <t>18110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</si>
  <si>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</si>
  <si>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</si>
  <si>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</si>
  <si>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</si>
  <si>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 xml:space="preserve"> Создание условий для организации досуга и обеспечения жителей поселения услугами организаций культуры</t>
  </si>
  <si>
    <t>20870</t>
  </si>
  <si>
    <t>Подпрограмма "Развитие социально-культурной сферы "</t>
  </si>
  <si>
    <t>Развитие социальной инфраструктуры поселения, повышения качества и доступности социальных и муниципальных услуг для населения</t>
  </si>
  <si>
    <t>Доплата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</si>
  <si>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</si>
  <si>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</si>
  <si>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 xml:space="preserve">Физическая культура </t>
  </si>
  <si>
    <t xml:space="preserve">Обеспечение условий для развития на территории поселения физической культуры </t>
  </si>
  <si>
    <t>20050</t>
  </si>
  <si>
    <t>Организация проведения официальных физкультурно-оздоровительных и спортивных мероприятий поселения</t>
  </si>
  <si>
    <t>20060</t>
  </si>
  <si>
    <t>Премии и гранты</t>
  </si>
  <si>
    <t>Приложение № 6</t>
  </si>
  <si>
    <t>к решению Совета Иртышского сельского поселения "О бюджете Иртышского сельского поселения на 2013 год"</t>
  </si>
  <si>
    <t>№ 54 от 21 декабря 2012г</t>
  </si>
  <si>
    <t>РАСПРЕДЕЛЕНИЕ</t>
  </si>
  <si>
    <t>бюджетных ассигнований местного бюджета на реализацию муниципальных долгосрочных целевых программ на 2013 год</t>
  </si>
  <si>
    <t>№ п/п</t>
  </si>
  <si>
    <t xml:space="preserve">Наименование  муниципальной долгосрочной целевой программы </t>
  </si>
  <si>
    <t xml:space="preserve">Дата и номер нормативного правового акта </t>
  </si>
  <si>
    <t>Сумма на год, рублей</t>
  </si>
  <si>
    <t>ДЦП "Социальное развитие малых сел и деревень Иртышского сельского поселения" на 2011-2015 годы</t>
  </si>
  <si>
    <t>Постановление главы администрации Иртышского сельского поселения от 10 ноября 2010 года № 37-п</t>
  </si>
  <si>
    <t>ДЦП  "Переселение граждан из аварийного жилищного фонда, проведение капитального ремонта, реконструкции и модернизации жилых домов на территории Иртышского сельского поселения" на 2012 - 2015 годы</t>
  </si>
  <si>
    <t>Постановление главы администрации Иртышского сельского поселения от 23 декабря 2011 года № 63-п</t>
  </si>
  <si>
    <t>Всего расходов:</t>
  </si>
  <si>
    <t>Приложение № 7</t>
  </si>
  <si>
    <t>к решению Совета Иртышского сельского поселения "О бюджете Иртышского сельского поселения  на 2013 год"</t>
  </si>
  <si>
    <t>ПЕРЕЧЕНЬ</t>
  </si>
  <si>
    <t>главных администраторов источников финансирования дефицита местного бюджета и закрепляемые за ними коды классификации источников финансирования дефицита местного бюджета на 2013 год</t>
  </si>
  <si>
    <t xml:space="preserve">Наименование главных администраторов источников финансирования дефицита местного бюджета и закрепляемых за ними кодов классификации источников финансирования дефицита местного бюджета </t>
  </si>
  <si>
    <t xml:space="preserve">Код классификации источников финансирования дефицита местного бюджета </t>
  </si>
  <si>
    <t xml:space="preserve">Главный администратор источников финансирования дефицита местного бюджета </t>
  </si>
  <si>
    <t>Вид источников</t>
  </si>
  <si>
    <t>Классификация операций сектора государственного управления, относящихся к источникам финансирования дефицита бюджета</t>
  </si>
  <si>
    <t>Администрация Иртышского сельского поселения</t>
  </si>
  <si>
    <t>603</t>
  </si>
  <si>
    <t>Получение кредитов от кредитных организаций бюджетами поселений в валюте Российской Федерации</t>
  </si>
  <si>
    <t>611</t>
  </si>
  <si>
    <t>710</t>
  </si>
  <si>
    <t>Увеличение прочих остатков денежных средств  бюджетов поселений</t>
  </si>
  <si>
    <t>510</t>
  </si>
  <si>
    <t>Уменьшение прочих остатков денежных средств  бюджетов поселений</t>
  </si>
  <si>
    <t>Приложение № 8</t>
  </si>
  <si>
    <t>ИСТОЧНИКИфинансирования дефицита местного бюджета на 2013 год</t>
  </si>
  <si>
    <t>Наименование кодов  классификации источников финансирования дефицита местного бюджета</t>
  </si>
  <si>
    <t>Коды классификации источников финансирования дефицита местного бюджета</t>
  </si>
  <si>
    <t xml:space="preserve"> 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</si>
  <si>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</si>
  <si>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</si>
  <si>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</si>
  <si>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</si>
  <si>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</si>
  <si>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</si>
  <si>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</si>
  <si>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</si>
  <si>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Всего источников финансирования дефицитов бюджетов</t>
  </si>
  <si>
    <t xml:space="preserve">РАСПРЕДЕЛЕНИЕбюджетных ассигнований местного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плановый период 2025 и 2026 годов </t>
  </si>
  <si>
    <t>Коды классификации расходов бюджета поселения</t>
  </si>
  <si>
    <t> 5</t>
  </si>
  <si>
    <t xml:space="preserve">Организация проведения выборов, голосований, референдумов </t>
  </si>
  <si>
    <t>Прочая закупка товаров, работ и услуг для обеспечения государственных (муниципальных) нужд</t>
  </si>
  <si>
    <t>Расходы на обеспечение функций органов  местного самоуправления и управления бюджетным процессом поселения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</si>
  <si>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</si>
  <si>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</si>
  <si>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работ, услуг в сфере информационно-коммуникационных технологий</t>
  </si>
  <si>
    <t>Мероприятия в области  благоустройства территории поселений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</si>
  <si>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</si>
  <si>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</si>
  <si>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Создание дорожного фонда , 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</t>
  </si>
  <si>
    <t>00000.</t>
  </si>
  <si>
    <t>Содержание автомобильных дорог местного значения в границах населенных пунктов поселения</t>
  </si>
  <si>
    <t>Ремонт автомобильных дорог местного значения</t>
  </si>
  <si>
    <t>Социальные выплаты гражданам, кроме публичных нормативных социальных выплат</t>
  </si>
  <si>
    <t>Обеспечение условий для развития на территории поселения физической культуры</t>
  </si>
  <si>
    <t xml:space="preserve"> Расходы на выплату заработной платы работникам муниципальных учреждений культуры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</si>
  <si>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</si>
  <si>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ИСТОЧНИКИфинансирования дефицита местного бюджета на 2024 год и плановый период 2025 и 2026 годов</t>
  </si>
  <si>
    <t>2024 год Сумма, рублей</t>
  </si>
  <si>
    <t>2025 год Сумма, рублей</t>
  </si>
  <si>
    <t>2026 год Сумма, рублей</t>
  </si>
  <si>
    <t>Статья источников финансирования дефицита местного бюджета</t>
  </si>
  <si>
    <t>Коды вида источников финансирования дефицита местного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</si>
  <si>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</si>
  <si>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</si>
  <si>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>0,00</t>
  </si>
  <si>
    <t>Увеличение прочих остатков денежных средств  бюджетов  сельских поселений</t>
  </si>
  <si>
    <t>Уменьшение прочих остатков денежных средств  бюджетов сельских поселений</t>
  </si>
  <si>
    <t>Плата, поступившая в рамках договора за предоставление права на размещение и эксплуатацию нестационарного торгового обьекта,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которых не разграничена</t>
  </si>
  <si>
    <t>А3721</t>
  </si>
  <si>
    <t>Реконструкция автомобильной дороги в с. Соляное Черлакского муниципального района Омской области (ул. Первомайская, ул. Сибирская, ул. 50 лет Октября)</t>
  </si>
  <si>
    <t>Увеличение стоимости основных средств</t>
  </si>
  <si>
    <t>Бюджетные инвестиции в объекты капитального строительства государственной (муниципальной) собственности</t>
  </si>
  <si>
    <t>Прочие работы, услуги по содержанию имущества</t>
  </si>
  <si>
    <t>S3721</t>
  </si>
  <si>
    <t>Уплата иных платежей</t>
  </si>
  <si>
    <t>Штрафы за нарушение законодательства о закупках и нарушение условий контрактов (договоров) казенных учреждений</t>
  </si>
  <si>
    <t>Выполнение других обязательств государства</t>
  </si>
  <si>
    <t>Субсидии бюджетам бюджетной системы Российской Федерации (межбюджетные субсидии)</t>
  </si>
  <si>
    <t>Субсидии бюджетам на развитие транспортной инфраструктуры на сельских территориях</t>
  </si>
  <si>
    <t>Субсидии бюджетам сельских поселений на развитие транспортной инфраструктуры на сельских территориях</t>
  </si>
  <si>
    <t>25</t>
  </si>
  <si>
    <t>372</t>
  </si>
  <si>
    <t xml:space="preserve">БЕЗВОЗМЕЗДНЫЕ ПОСТУПЛЕНИЯ в местный бюджет на 2024 год и плановый период 2025 и 2026 годов </t>
  </si>
  <si>
    <t>Приложение № 4
к решению Совета Солянского сельского поселения 
                 от 21 марта 2024 г 20 № Приложение № 2к решению Совета Солянского сельского поселения " О бюджете Солянского сельского поселения на 2024 год и плановый период 2025 и 2026 годов "от 20 декабря 2023 г №  69</t>
  </si>
  <si>
    <t>Приложение № 1
к решению Совета Солянского сельского поселения 
                 от 21 марта 2024 г № 20                                                                                                                  Приложение № 3
к решению Совета Солянского сельского поселения 
" О бюджете Солянского сельского поселения на 2024 год
 и плановый период 2025 и 2026 годов "
от 20 декабря 2023 г № 69</t>
  </si>
  <si>
    <t xml:space="preserve"> Приложение № 2
к решению Совета Солянского сельского поселения 
                 от 21 марта 2024 г № 20                                                                                                                  Приложение № 4
к решению Совета Солянского сельского поселения 
" О бюджете Солянского сельского поселения на 2024 год
 и плановый период 2025 и 2026 годов "
от 20 декабря 2023 г № 69</t>
  </si>
  <si>
    <t>Приложение № 3
к решению Совета Солянского сельского поселения 
                 от 21 марта 2024 г № 20                                                                                                                 Приложение № 5
к решению Совета Солянского сельского поселения 
" О бюджете Солянского сельского поселения на 2024 год
 и плановый период 2025 и 2026 годов "
от 20 декабря 2023 г № 69</t>
  </si>
  <si>
    <t xml:space="preserve"> Приложение № 1к решению Совета Солянского сельского поселения " О бюджете Солянского сельского поселения на 2024 год и плановый период 2025 и 2026 годов "от 20 декабря 2023 г № 69 </t>
  </si>
  <si>
    <t xml:space="preserve"> Приложение № 6к решению Совета Солянского сельского поселения «О бюджете Солянского сельского поселения на 2024 годи плановый период 2025 и 2026 годов» от 20 декабря 2023 г № 69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</si>
</sst>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&quot;&quot;###,##0.00"/>
    <numFmt numFmtId="165" formatCode="_(* #,##0.00_);_(* \(#,##0.00\);_(* \-??_);_(@_)"/>
    <numFmt numFmtId="166" formatCode="00;&quot;&quot;;&quot;00&quot;"/>
    <numFmt numFmtId="167" formatCode="00;&quot;00&quot;;00"/>
    <numFmt numFmtId="168" formatCode="00\.00\.00"/>
    <numFmt numFmtId="169" formatCode="#,##0.00;[Red]\-#,##0.00;0.00"/>
    <numFmt numFmtId="170" formatCode="#,##0.00;[Red]\-#,##0.00"/>
    <numFmt numFmtId="171" formatCode="000;&quot;&quot;;&quot;&quot;"/>
    <numFmt numFmtId="172" formatCode="00;&quot;&quot;;&quot;&quot;"/>
    <numFmt numFmtId="173" formatCode="00;&quot;&quot;;00"/>
    <numFmt numFmtId="174" formatCode="0;&quot;&quot;;0"/>
    <numFmt numFmtId="175" formatCode="00000;&quot;&quot;;00000"/>
    <numFmt numFmtId="176" formatCode="00"/>
    <numFmt numFmtId="177" formatCode="000"/>
    <numFmt numFmtId="178" formatCode="000.0"/>
    <numFmt numFmtId="179" formatCode="#,##0.0_р_."/>
  </numFmts>
  <fonts count="34" x14ac:knownFonts="1">
    <font>
      <sz val="11"/>
      <name val="Calibri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trike/>
      <sz val="13"/>
      <name val="Times New Roman"/>
      <family val="1"/>
      <charset val="204"/>
    </font>
    <font>
      <sz val="12"/>
      <color rgb="FF99CC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2" tint="-0.49995422223578601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color theme="2" tint="-0.49995422223578601"/>
      <name val="Arial"/>
      <family val="2"/>
      <charset val="204"/>
    </font>
    <font>
      <sz val="12"/>
      <color rgb="FFFFFFFF"/>
      <name val="Times New Roman"/>
      <family val="1"/>
      <charset val="204"/>
    </font>
    <font>
      <sz val="10"/>
      <color rgb="FFFFFFFF"/>
      <name val="Arial"/>
      <family val="2"/>
      <charset val="204"/>
    </font>
    <font>
      <i/>
      <sz val="8"/>
      <name val="Arial"/>
      <family val="2"/>
      <charset val="204"/>
    </font>
    <font>
      <i/>
      <sz val="8"/>
      <color theme="2" tint="-0.49995422223578601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color rgb="FFFFFFFF"/>
      <name val="Times New Roman"/>
      <family val="1"/>
      <charset val="204"/>
    </font>
    <font>
      <sz val="12"/>
      <color rgb="FFFFFFFF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Arial Cyr"/>
    </font>
    <font>
      <sz val="14"/>
      <name val="Times New Roman"/>
      <family val="1"/>
      <charset val="204"/>
    </font>
    <font>
      <sz val="12"/>
      <color rgb="FF33CCCC"/>
      <name val="Times New Roman"/>
      <family val="1"/>
      <charset val="204"/>
    </font>
    <font>
      <b/>
      <sz val="8"/>
      <name val="Tahoma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sz val="12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7" tint="0.79995117038483843"/>
        <bgColor indexed="65"/>
      </patternFill>
    </fill>
    <fill>
      <patternFill patternType="solid">
        <fgColor rgb="FFFFFFFF"/>
      </patternFill>
    </fill>
    <fill>
      <patternFill patternType="solid">
        <fgColor rgb="FFFFFF00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68">
    <xf numFmtId="0" fontId="1" fillId="0" borderId="0" xfId="0" applyNumberFormat="1" applyFont="1"/>
    <xf numFmtId="0" fontId="2" fillId="0" borderId="0" xfId="0" applyNumberFormat="1" applyFont="1"/>
    <xf numFmtId="49" fontId="2" fillId="0" borderId="0" xfId="0" applyNumberFormat="1" applyFont="1"/>
    <xf numFmtId="0" fontId="3" fillId="0" borderId="0" xfId="0" applyNumberFormat="1" applyFont="1" applyAlignment="1">
      <alignment horizontal="right" vertical="center"/>
    </xf>
    <xf numFmtId="0" fontId="1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right"/>
    </xf>
    <xf numFmtId="0" fontId="3" fillId="0" borderId="0" xfId="0" applyNumberFormat="1" applyFont="1"/>
    <xf numFmtId="0" fontId="3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90"/>
    </xf>
    <xf numFmtId="49" fontId="3" fillId="0" borderId="4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left"/>
    </xf>
    <xf numFmtId="49" fontId="3" fillId="0" borderId="4" xfId="0" applyNumberFormat="1" applyFont="1" applyBorder="1" applyAlignment="1">
      <alignment horizontal="center" wrapText="1"/>
    </xf>
    <xf numFmtId="0" fontId="3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NumberFormat="1" applyFont="1" applyBorder="1"/>
    <xf numFmtId="0" fontId="2" fillId="0" borderId="4" xfId="0" applyNumberFormat="1" applyFont="1" applyBorder="1" applyAlignment="1">
      <alignment vertical="top" wrapText="1"/>
    </xf>
    <xf numFmtId="0" fontId="4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wrapText="1"/>
    </xf>
    <xf numFmtId="0" fontId="2" fillId="0" borderId="4" xfId="0" applyNumberFormat="1" applyFont="1" applyBorder="1"/>
    <xf numFmtId="49" fontId="2" fillId="0" borderId="4" xfId="0" applyNumberFormat="1" applyFont="1" applyBorder="1" applyAlignment="1">
      <alignment wrapText="1"/>
    </xf>
    <xf numFmtId="49" fontId="2" fillId="0" borderId="4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indent="2"/>
    </xf>
    <xf numFmtId="0" fontId="4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top" wrapText="1"/>
    </xf>
    <xf numFmtId="49" fontId="2" fillId="0" borderId="0" xfId="0" applyNumberFormat="1" applyFont="1"/>
    <xf numFmtId="0" fontId="2" fillId="0" borderId="0" xfId="0" applyNumberFormat="1" applyFont="1" applyAlignment="1">
      <alignment wrapText="1"/>
    </xf>
    <xf numFmtId="0" fontId="2" fillId="0" borderId="0" xfId="0" applyNumberFormat="1" applyFont="1"/>
    <xf numFmtId="49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wrapText="1"/>
    </xf>
    <xf numFmtId="49" fontId="6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center" textRotation="90" wrapText="1"/>
    </xf>
    <xf numFmtId="0" fontId="3" fillId="0" borderId="4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horizontal="center" vertical="center"/>
    </xf>
    <xf numFmtId="4" fontId="8" fillId="2" borderId="4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vertical="center" wrapText="1"/>
    </xf>
    <xf numFmtId="49" fontId="3" fillId="2" borderId="4" xfId="0" applyNumberFormat="1" applyFont="1" applyFill="1" applyBorder="1" applyAlignment="1">
      <alignment horizontal="center" vertical="center"/>
    </xf>
    <xf numFmtId="0" fontId="8" fillId="0" borderId="4" xfId="0" applyNumberFormat="1" applyFont="1" applyBorder="1" applyAlignment="1">
      <alignment vertical="center" wrapText="1"/>
    </xf>
    <xf numFmtId="4" fontId="3" fillId="2" borderId="4" xfId="0" applyNumberFormat="1" applyFont="1" applyFill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left" vertical="top" wrapText="1"/>
    </xf>
    <xf numFmtId="4" fontId="3" fillId="0" borderId="0" xfId="0" applyNumberFormat="1" applyFont="1"/>
    <xf numFmtId="4" fontId="8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0" fontId="9" fillId="0" borderId="0" xfId="0" applyNumberFormat="1" applyFont="1"/>
    <xf numFmtId="0" fontId="3" fillId="0" borderId="0" xfId="0" applyNumberFormat="1" applyFont="1" applyAlignment="1">
      <alignment horizontal="right" vertical="top" wrapText="1" indent="1"/>
    </xf>
    <xf numFmtId="0" fontId="3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horizontal="center"/>
    </xf>
    <xf numFmtId="165" fontId="3" fillId="0" borderId="0" xfId="0" applyNumberFormat="1" applyFont="1"/>
    <xf numFmtId="166" fontId="10" fillId="0" borderId="14" xfId="0" applyNumberFormat="1" applyFont="1" applyBorder="1" applyAlignment="1">
      <alignment horizontal="right" vertical="center"/>
    </xf>
    <xf numFmtId="167" fontId="10" fillId="0" borderId="14" xfId="0" applyNumberFormat="1" applyFont="1" applyBorder="1" applyAlignment="1">
      <alignment horizontal="left" vertical="center"/>
    </xf>
    <xf numFmtId="169" fontId="10" fillId="0" borderId="17" xfId="0" applyNumberFormat="1" applyFont="1" applyBorder="1" applyAlignment="1">
      <alignment horizontal="right" vertical="center"/>
    </xf>
    <xf numFmtId="169" fontId="11" fillId="0" borderId="18" xfId="0" applyNumberFormat="1" applyFont="1" applyBorder="1" applyAlignment="1">
      <alignment horizontal="right" vertical="center"/>
    </xf>
    <xf numFmtId="169" fontId="12" fillId="0" borderId="14" xfId="0" applyNumberFormat="1" applyFont="1" applyBorder="1" applyAlignment="1">
      <alignment horizontal="right" vertical="center"/>
    </xf>
    <xf numFmtId="0" fontId="10" fillId="0" borderId="14" xfId="0" applyNumberFormat="1" applyFont="1" applyBorder="1"/>
    <xf numFmtId="0" fontId="12" fillId="0" borderId="14" xfId="0" applyNumberFormat="1" applyFont="1" applyBorder="1"/>
    <xf numFmtId="166" fontId="10" fillId="0" borderId="19" xfId="0" applyNumberFormat="1" applyFont="1" applyBorder="1" applyAlignment="1">
      <alignment horizontal="right" vertical="center"/>
    </xf>
    <xf numFmtId="167" fontId="10" fillId="0" borderId="19" xfId="0" applyNumberFormat="1" applyFont="1" applyBorder="1" applyAlignment="1">
      <alignment horizontal="left" vertical="center"/>
    </xf>
    <xf numFmtId="168" fontId="10" fillId="0" borderId="19" xfId="0" applyNumberFormat="1" applyFont="1" applyBorder="1" applyAlignment="1">
      <alignment horizontal="center" vertical="center"/>
    </xf>
    <xf numFmtId="169" fontId="10" fillId="0" borderId="4" xfId="0" applyNumberFormat="1" applyFont="1" applyBorder="1" applyAlignment="1">
      <alignment horizontal="right" vertical="center"/>
    </xf>
    <xf numFmtId="169" fontId="11" fillId="0" borderId="21" xfId="0" applyNumberFormat="1" applyFont="1" applyBorder="1" applyAlignment="1">
      <alignment horizontal="right" vertical="center"/>
    </xf>
    <xf numFmtId="169" fontId="12" fillId="0" borderId="19" xfId="0" applyNumberFormat="1" applyFont="1" applyBorder="1" applyAlignment="1">
      <alignment horizontal="right" vertical="center"/>
    </xf>
    <xf numFmtId="0" fontId="10" fillId="0" borderId="19" xfId="0" applyNumberFormat="1" applyFont="1" applyBorder="1"/>
    <xf numFmtId="0" fontId="12" fillId="0" borderId="19" xfId="0" applyNumberFormat="1" applyFont="1" applyBorder="1"/>
    <xf numFmtId="168" fontId="10" fillId="0" borderId="4" xfId="0" applyNumberFormat="1" applyFont="1" applyBorder="1" applyAlignment="1">
      <alignment horizontal="center" vertical="center"/>
    </xf>
    <xf numFmtId="166" fontId="10" fillId="0" borderId="22" xfId="0" applyNumberFormat="1" applyFont="1" applyBorder="1" applyAlignment="1">
      <alignment horizontal="right" vertical="center"/>
    </xf>
    <xf numFmtId="167" fontId="10" fillId="0" borderId="22" xfId="0" applyNumberFormat="1" applyFont="1" applyBorder="1" applyAlignment="1">
      <alignment horizontal="left" vertical="center"/>
    </xf>
    <xf numFmtId="169" fontId="10" fillId="0" borderId="25" xfId="0" applyNumberFormat="1" applyFont="1" applyBorder="1" applyAlignment="1">
      <alignment horizontal="right" vertical="center"/>
    </xf>
    <xf numFmtId="169" fontId="11" fillId="0" borderId="26" xfId="0" applyNumberFormat="1" applyFont="1" applyBorder="1" applyAlignment="1">
      <alignment horizontal="right" vertical="center"/>
    </xf>
    <xf numFmtId="169" fontId="12" fillId="0" borderId="22" xfId="0" applyNumberFormat="1" applyFont="1" applyBorder="1" applyAlignment="1">
      <alignment horizontal="right" vertical="center"/>
    </xf>
    <xf numFmtId="0" fontId="10" fillId="0" borderId="22" xfId="0" applyNumberFormat="1" applyFont="1" applyBorder="1"/>
    <xf numFmtId="0" fontId="12" fillId="0" borderId="22" xfId="0" applyNumberFormat="1" applyFont="1" applyBorder="1"/>
    <xf numFmtId="0" fontId="3" fillId="0" borderId="4" xfId="0" applyNumberFormat="1" applyFont="1" applyBorder="1" applyAlignment="1">
      <alignment vertical="center"/>
    </xf>
    <xf numFmtId="0" fontId="13" fillId="0" borderId="4" xfId="0" applyNumberFormat="1" applyFont="1" applyBorder="1" applyAlignment="1">
      <alignment horizontal="right" vertical="center"/>
    </xf>
    <xf numFmtId="0" fontId="14" fillId="0" borderId="27" xfId="0" applyNumberFormat="1" applyFont="1" applyBorder="1"/>
    <xf numFmtId="0" fontId="14" fillId="0" borderId="28" xfId="0" applyNumberFormat="1" applyFont="1" applyBorder="1"/>
    <xf numFmtId="170" fontId="10" fillId="0" borderId="29" xfId="0" applyNumberFormat="1" applyFont="1" applyBorder="1"/>
    <xf numFmtId="170" fontId="10" fillId="0" borderId="30" xfId="0" applyNumberFormat="1" applyFont="1" applyBorder="1"/>
    <xf numFmtId="170" fontId="10" fillId="0" borderId="27" xfId="0" applyNumberFormat="1" applyFont="1" applyBorder="1"/>
    <xf numFmtId="170" fontId="10" fillId="0" borderId="31" xfId="0" applyNumberFormat="1" applyFont="1" applyBorder="1" applyAlignment="1">
      <alignment horizontal="right" vertical="center"/>
    </xf>
    <xf numFmtId="170" fontId="10" fillId="0" borderId="32" xfId="0" applyNumberFormat="1" applyFont="1" applyBorder="1" applyAlignment="1">
      <alignment horizontal="right" vertical="center"/>
    </xf>
    <xf numFmtId="170" fontId="12" fillId="0" borderId="33" xfId="0" applyNumberFormat="1" applyFont="1" applyBorder="1" applyAlignment="1">
      <alignment horizontal="right" vertical="center"/>
    </xf>
    <xf numFmtId="0" fontId="15" fillId="0" borderId="31" xfId="0" applyNumberFormat="1" applyFont="1" applyBorder="1"/>
    <xf numFmtId="0" fontId="16" fillId="0" borderId="31" xfId="0" applyNumberFormat="1" applyFont="1" applyBorder="1"/>
    <xf numFmtId="4" fontId="9" fillId="0" borderId="0" xfId="0" applyNumberFormat="1" applyFont="1"/>
    <xf numFmtId="3" fontId="3" fillId="0" borderId="0" xfId="0" applyNumberFormat="1" applyFont="1"/>
    <xf numFmtId="0" fontId="17" fillId="0" borderId="0" xfId="0" applyNumberFormat="1" applyFont="1"/>
    <xf numFmtId="0" fontId="17" fillId="2" borderId="0" xfId="0" applyNumberFormat="1" applyFont="1" applyFill="1"/>
    <xf numFmtId="0" fontId="17" fillId="2" borderId="0" xfId="0" applyNumberFormat="1" applyFont="1" applyFill="1"/>
    <xf numFmtId="0" fontId="17" fillId="0" borderId="0" xfId="0" applyNumberFormat="1" applyFont="1"/>
    <xf numFmtId="0" fontId="18" fillId="0" borderId="0" xfId="0" applyNumberFormat="1" applyFont="1"/>
    <xf numFmtId="0" fontId="3" fillId="0" borderId="0" xfId="0" applyNumberFormat="1" applyFont="1" applyAlignment="1">
      <alignment wrapText="1"/>
    </xf>
    <xf numFmtId="0" fontId="3" fillId="2" borderId="0" xfId="0" applyNumberFormat="1" applyFont="1" applyFill="1" applyAlignment="1">
      <alignment wrapText="1"/>
    </xf>
    <xf numFmtId="0" fontId="3" fillId="0" borderId="0" xfId="0" applyNumberFormat="1" applyFont="1"/>
    <xf numFmtId="0" fontId="3" fillId="2" borderId="0" xfId="0" applyNumberFormat="1" applyFont="1" applyFill="1"/>
    <xf numFmtId="0" fontId="3" fillId="0" borderId="0" xfId="0" applyNumberFormat="1" applyFont="1" applyAlignment="1">
      <alignment vertical="center" wrapText="1"/>
    </xf>
    <xf numFmtId="4" fontId="17" fillId="2" borderId="0" xfId="0" applyNumberFormat="1" applyFont="1" applyFill="1"/>
    <xf numFmtId="4" fontId="17" fillId="0" borderId="0" xfId="0" applyNumberFormat="1" applyFont="1"/>
    <xf numFmtId="0" fontId="3" fillId="2" borderId="44" xfId="0" applyNumberFormat="1" applyFont="1" applyFill="1" applyBorder="1" applyAlignment="1">
      <alignment horizontal="center" vertical="center" wrapText="1"/>
    </xf>
    <xf numFmtId="0" fontId="17" fillId="2" borderId="45" xfId="0" applyNumberFormat="1" applyFont="1" applyFill="1" applyBorder="1" applyAlignment="1">
      <alignment horizontal="center" vertical="top"/>
    </xf>
    <xf numFmtId="0" fontId="17" fillId="2" borderId="19" xfId="0" applyNumberFormat="1" applyFont="1" applyFill="1" applyBorder="1" applyAlignment="1">
      <alignment vertical="top"/>
    </xf>
    <xf numFmtId="0" fontId="17" fillId="2" borderId="21" xfId="0" applyNumberFormat="1" applyFont="1" applyFill="1" applyBorder="1" applyAlignment="1">
      <alignment vertical="top"/>
    </xf>
    <xf numFmtId="0" fontId="17" fillId="2" borderId="46" xfId="0" applyNumberFormat="1" applyFont="1" applyFill="1" applyBorder="1" applyAlignment="1">
      <alignment vertical="top"/>
    </xf>
    <xf numFmtId="0" fontId="19" fillId="2" borderId="4" xfId="0" applyNumberFormat="1" applyFont="1" applyFill="1" applyBorder="1" applyAlignment="1">
      <alignment vertical="center" wrapText="1"/>
    </xf>
    <xf numFmtId="0" fontId="19" fillId="2" borderId="4" xfId="0" applyNumberFormat="1" applyFont="1" applyFill="1" applyBorder="1" applyAlignment="1">
      <alignment horizontal="center" vertical="center"/>
    </xf>
    <xf numFmtId="0" fontId="19" fillId="2" borderId="4" xfId="0" applyNumberFormat="1" applyFont="1" applyFill="1" applyBorder="1" applyAlignment="1">
      <alignment vertical="center"/>
    </xf>
    <xf numFmtId="4" fontId="19" fillId="2" borderId="4" xfId="0" applyNumberFormat="1" applyFont="1" applyFill="1" applyBorder="1" applyAlignment="1">
      <alignment horizontal="center" vertical="center"/>
    </xf>
    <xf numFmtId="165" fontId="17" fillId="3" borderId="0" xfId="0" applyNumberFormat="1" applyFont="1" applyFill="1"/>
    <xf numFmtId="165" fontId="17" fillId="0" borderId="0" xfId="0" applyNumberFormat="1" applyFont="1"/>
    <xf numFmtId="171" fontId="20" fillId="0" borderId="19" xfId="0" applyNumberFormat="1" applyFont="1" applyBorder="1" applyAlignment="1">
      <alignment horizontal="center" vertical="center"/>
    </xf>
    <xf numFmtId="172" fontId="20" fillId="0" borderId="19" xfId="0" applyNumberFormat="1" applyFont="1" applyBorder="1" applyAlignment="1">
      <alignment horizontal="right" vertical="center"/>
    </xf>
    <xf numFmtId="172" fontId="20" fillId="0" borderId="19" xfId="0" applyNumberFormat="1" applyFont="1" applyBorder="1" applyAlignment="1">
      <alignment horizontal="left" vertical="center"/>
    </xf>
    <xf numFmtId="173" fontId="20" fillId="0" borderId="19" xfId="0" applyNumberFormat="1" applyFont="1" applyBorder="1" applyAlignment="1">
      <alignment horizontal="left" vertical="center"/>
    </xf>
    <xf numFmtId="174" fontId="20" fillId="0" borderId="19" xfId="0" applyNumberFormat="1" applyFont="1" applyBorder="1" applyAlignment="1">
      <alignment horizontal="left" vertical="center"/>
    </xf>
    <xf numFmtId="175" fontId="20" fillId="0" borderId="4" xfId="0" applyNumberFormat="1" applyFont="1" applyBorder="1" applyAlignment="1">
      <alignment horizontal="left" vertical="center"/>
    </xf>
    <xf numFmtId="0" fontId="20" fillId="0" borderId="19" xfId="0" applyNumberFormat="1" applyFont="1" applyBorder="1" applyAlignment="1">
      <alignment horizontal="center" vertical="center"/>
    </xf>
    <xf numFmtId="169" fontId="21" fillId="0" borderId="19" xfId="0" applyNumberFormat="1" applyFont="1" applyBorder="1" applyAlignment="1">
      <alignment horizontal="center" vertical="center"/>
    </xf>
    <xf numFmtId="176" fontId="19" fillId="2" borderId="4" xfId="0" applyNumberFormat="1" applyFont="1" applyFill="1" applyBorder="1" applyAlignment="1">
      <alignment horizontal="center" vertical="center" wrapText="1"/>
    </xf>
    <xf numFmtId="177" fontId="19" fillId="2" borderId="4" xfId="0" applyNumberFormat="1" applyFont="1" applyFill="1" applyBorder="1" applyAlignment="1">
      <alignment horizontal="center" vertical="center" wrapText="1"/>
    </xf>
    <xf numFmtId="4" fontId="19" fillId="2" borderId="4" xfId="0" applyNumberFormat="1" applyFont="1" applyFill="1" applyBorder="1" applyAlignment="1">
      <alignment horizontal="center" vertical="center" wrapText="1"/>
    </xf>
    <xf numFmtId="165" fontId="17" fillId="2" borderId="0" xfId="0" applyNumberFormat="1" applyFont="1" applyFill="1"/>
    <xf numFmtId="171" fontId="20" fillId="2" borderId="19" xfId="0" applyNumberFormat="1" applyFont="1" applyFill="1" applyBorder="1" applyAlignment="1">
      <alignment horizontal="center" vertical="center"/>
    </xf>
    <xf numFmtId="172" fontId="20" fillId="2" borderId="19" xfId="0" applyNumberFormat="1" applyFont="1" applyFill="1" applyBorder="1" applyAlignment="1">
      <alignment horizontal="right" vertical="center"/>
    </xf>
    <xf numFmtId="172" fontId="20" fillId="2" borderId="19" xfId="0" applyNumberFormat="1" applyFont="1" applyFill="1" applyBorder="1" applyAlignment="1">
      <alignment horizontal="left" vertical="center"/>
    </xf>
    <xf numFmtId="173" fontId="20" fillId="2" borderId="19" xfId="0" applyNumberFormat="1" applyFont="1" applyFill="1" applyBorder="1" applyAlignment="1">
      <alignment horizontal="left" vertical="center"/>
    </xf>
    <xf numFmtId="174" fontId="20" fillId="2" borderId="19" xfId="0" applyNumberFormat="1" applyFont="1" applyFill="1" applyBorder="1" applyAlignment="1">
      <alignment horizontal="left" vertical="center"/>
    </xf>
    <xf numFmtId="175" fontId="20" fillId="2" borderId="4" xfId="0" applyNumberFormat="1" applyFont="1" applyFill="1" applyBorder="1" applyAlignment="1">
      <alignment horizontal="left" vertical="center"/>
    </xf>
    <xf numFmtId="0" fontId="20" fillId="2" borderId="19" xfId="0" applyNumberFormat="1" applyFont="1" applyFill="1" applyBorder="1" applyAlignment="1">
      <alignment horizontal="center" vertical="center"/>
    </xf>
    <xf numFmtId="169" fontId="21" fillId="2" borderId="19" xfId="0" applyNumberFormat="1" applyFont="1" applyFill="1" applyBorder="1" applyAlignment="1">
      <alignment horizontal="center" vertical="center"/>
    </xf>
    <xf numFmtId="0" fontId="18" fillId="2" borderId="0" xfId="0" applyNumberFormat="1" applyFont="1" applyFill="1"/>
    <xf numFmtId="0" fontId="19" fillId="2" borderId="47" xfId="0" applyNumberFormat="1" applyFont="1" applyFill="1" applyBorder="1" applyAlignment="1">
      <alignment vertical="center" wrapText="1"/>
    </xf>
    <xf numFmtId="0" fontId="19" fillId="2" borderId="47" xfId="0" applyNumberFormat="1" applyFont="1" applyFill="1" applyBorder="1" applyAlignment="1">
      <alignment horizontal="center" vertical="center"/>
    </xf>
    <xf numFmtId="176" fontId="19" fillId="2" borderId="47" xfId="0" applyNumberFormat="1" applyFont="1" applyFill="1" applyBorder="1" applyAlignment="1">
      <alignment horizontal="center" vertical="center" wrapText="1"/>
    </xf>
    <xf numFmtId="0" fontId="19" fillId="2" borderId="47" xfId="0" applyNumberFormat="1" applyFont="1" applyFill="1" applyBorder="1" applyAlignment="1">
      <alignment vertical="center"/>
    </xf>
    <xf numFmtId="2" fontId="19" fillId="2" borderId="47" xfId="0" applyNumberFormat="1" applyFont="1" applyFill="1" applyBorder="1" applyAlignment="1">
      <alignment horizontal="center" vertical="center"/>
    </xf>
    <xf numFmtId="2" fontId="19" fillId="2" borderId="4" xfId="0" applyNumberFormat="1" applyFont="1" applyFill="1" applyBorder="1" applyAlignment="1">
      <alignment horizontal="center" vertical="center"/>
    </xf>
    <xf numFmtId="2" fontId="19" fillId="2" borderId="4" xfId="0" applyNumberFormat="1" applyFont="1" applyFill="1" applyBorder="1" applyAlignment="1">
      <alignment horizontal="center" vertical="center" wrapText="1"/>
    </xf>
    <xf numFmtId="0" fontId="19" fillId="2" borderId="4" xfId="0" applyNumberFormat="1" applyFont="1" applyFill="1" applyBorder="1" applyAlignment="1">
      <alignment horizontal="left" vertical="top" wrapText="1"/>
    </xf>
    <xf numFmtId="177" fontId="19" fillId="2" borderId="4" xfId="0" applyNumberFormat="1" applyFont="1" applyFill="1" applyBorder="1" applyAlignment="1">
      <alignment horizontal="center" vertical="top" wrapText="1"/>
    </xf>
    <xf numFmtId="177" fontId="19" fillId="2" borderId="4" xfId="0" applyNumberFormat="1" applyFont="1" applyFill="1" applyBorder="1" applyAlignment="1">
      <alignment horizontal="left" vertical="top" wrapText="1"/>
    </xf>
    <xf numFmtId="178" fontId="19" fillId="2" borderId="4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left" vertical="top" wrapText="1"/>
    </xf>
    <xf numFmtId="49" fontId="8" fillId="2" borderId="4" xfId="0" applyNumberFormat="1" applyFont="1" applyFill="1" applyBorder="1" applyAlignment="1">
      <alignment vertical="top" wrapText="1"/>
    </xf>
    <xf numFmtId="0" fontId="8" fillId="2" borderId="4" xfId="0" applyNumberFormat="1" applyFont="1" applyFill="1" applyBorder="1" applyAlignment="1">
      <alignment vertical="top" wrapText="1"/>
    </xf>
    <xf numFmtId="0" fontId="19" fillId="0" borderId="4" xfId="0" applyNumberFormat="1" applyFont="1" applyBorder="1" applyAlignment="1">
      <alignment vertical="center" wrapText="1"/>
    </xf>
    <xf numFmtId="0" fontId="19" fillId="0" borderId="4" xfId="0" applyNumberFormat="1" applyFont="1" applyBorder="1" applyAlignment="1">
      <alignment horizontal="center" vertical="center"/>
    </xf>
    <xf numFmtId="176" fontId="19" fillId="0" borderId="4" xfId="0" applyNumberFormat="1" applyFont="1" applyBorder="1" applyAlignment="1">
      <alignment horizontal="center" vertical="center" wrapText="1"/>
    </xf>
    <xf numFmtId="171" fontId="20" fillId="0" borderId="0" xfId="0" applyNumberFormat="1" applyFont="1" applyAlignment="1">
      <alignment horizontal="center" vertical="center"/>
    </xf>
    <xf numFmtId="172" fontId="20" fillId="0" borderId="0" xfId="0" applyNumberFormat="1" applyFont="1" applyAlignment="1">
      <alignment horizontal="right" vertical="center"/>
    </xf>
    <xf numFmtId="172" fontId="20" fillId="0" borderId="0" xfId="0" applyNumberFormat="1" applyFont="1" applyAlignment="1">
      <alignment horizontal="left" vertical="center"/>
    </xf>
    <xf numFmtId="173" fontId="20" fillId="0" borderId="0" xfId="0" applyNumberFormat="1" applyFont="1" applyAlignment="1">
      <alignment horizontal="left" vertical="center"/>
    </xf>
    <xf numFmtId="174" fontId="20" fillId="0" borderId="0" xfId="0" applyNumberFormat="1" applyFont="1" applyAlignment="1">
      <alignment horizontal="left" vertical="center"/>
    </xf>
    <xf numFmtId="175" fontId="20" fillId="0" borderId="0" xfId="0" applyNumberFormat="1" applyFont="1" applyAlignment="1">
      <alignment horizontal="left" vertical="center"/>
    </xf>
    <xf numFmtId="0" fontId="20" fillId="0" borderId="0" xfId="0" applyNumberFormat="1" applyFont="1" applyAlignment="1">
      <alignment horizontal="center" vertical="center"/>
    </xf>
    <xf numFmtId="169" fontId="21" fillId="0" borderId="0" xfId="0" applyNumberFormat="1" applyFont="1" applyAlignment="1">
      <alignment horizontal="center" vertical="center"/>
    </xf>
    <xf numFmtId="0" fontId="19" fillId="0" borderId="4" xfId="0" applyNumberFormat="1" applyFont="1" applyBorder="1"/>
    <xf numFmtId="0" fontId="22" fillId="0" borderId="4" xfId="0" applyNumberFormat="1" applyFont="1" applyBorder="1" applyAlignment="1">
      <alignment horizontal="center"/>
    </xf>
    <xf numFmtId="4" fontId="19" fillId="2" borderId="4" xfId="0" applyNumberFormat="1" applyFont="1" applyFill="1" applyBorder="1" applyAlignment="1">
      <alignment horizontal="center"/>
    </xf>
    <xf numFmtId="0" fontId="23" fillId="0" borderId="33" xfId="0" applyNumberFormat="1" applyFont="1" applyBorder="1"/>
    <xf numFmtId="0" fontId="23" fillId="0" borderId="27" xfId="0" applyNumberFormat="1" applyFont="1" applyBorder="1"/>
    <xf numFmtId="0" fontId="23" fillId="0" borderId="0" xfId="0" applyNumberFormat="1" applyFont="1"/>
    <xf numFmtId="170" fontId="21" fillId="0" borderId="33" xfId="0" applyNumberFormat="1" applyFont="1" applyBorder="1" applyAlignment="1">
      <alignment horizontal="center" vertical="center"/>
    </xf>
    <xf numFmtId="170" fontId="21" fillId="0" borderId="31" xfId="0" applyNumberFormat="1" applyFont="1" applyBorder="1" applyAlignment="1">
      <alignment horizontal="center" vertical="center"/>
    </xf>
    <xf numFmtId="4" fontId="17" fillId="2" borderId="0" xfId="0" applyNumberFormat="1" applyFont="1" applyFill="1"/>
    <xf numFmtId="4" fontId="17" fillId="0" borderId="0" xfId="0" applyNumberFormat="1" applyFont="1"/>
    <xf numFmtId="0" fontId="17" fillId="3" borderId="0" xfId="0" applyNumberFormat="1" applyFont="1" applyFill="1"/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horizontal="left" wrapText="1"/>
    </xf>
    <xf numFmtId="0" fontId="24" fillId="0" borderId="0" xfId="0" applyNumberFormat="1" applyFont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0" fontId="3" fillId="0" borderId="47" xfId="0" applyNumberFormat="1" applyFont="1" applyBorder="1" applyAlignment="1">
      <alignment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47" xfId="0" applyNumberFormat="1" applyFont="1" applyBorder="1" applyAlignment="1">
      <alignment horizontal="center" vertical="center" wrapText="1"/>
    </xf>
    <xf numFmtId="165" fontId="3" fillId="0" borderId="47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textRotation="90" wrapText="1"/>
    </xf>
    <xf numFmtId="0" fontId="3" fillId="4" borderId="4" xfId="0" applyNumberFormat="1" applyFont="1" applyFill="1" applyBorder="1" applyAlignment="1">
      <alignment horizontal="center" textRotation="90" wrapText="1"/>
    </xf>
    <xf numFmtId="0" fontId="3" fillId="4" borderId="4" xfId="0" applyNumberFormat="1" applyFont="1" applyFill="1" applyBorder="1" applyAlignment="1">
      <alignment horizontal="center" wrapText="1"/>
    </xf>
    <xf numFmtId="0" fontId="3" fillId="0" borderId="4" xfId="0" applyNumberFormat="1" applyFont="1" applyBorder="1" applyAlignment="1">
      <alignment horizontal="right" vertical="center" wrapText="1"/>
    </xf>
    <xf numFmtId="0" fontId="3" fillId="5" borderId="4" xfId="0" applyNumberFormat="1" applyFont="1" applyFill="1" applyBorder="1" applyAlignment="1">
      <alignment horizontal="right" vertical="center" wrapText="1"/>
    </xf>
    <xf numFmtId="49" fontId="3" fillId="5" borderId="4" xfId="0" applyNumberFormat="1" applyFont="1" applyFill="1" applyBorder="1" applyAlignment="1">
      <alignment horizontal="center"/>
    </xf>
    <xf numFmtId="0" fontId="2" fillId="0" borderId="0" xfId="0" applyNumberFormat="1" applyFont="1" applyAlignment="1">
      <alignment horizontal="center" wrapText="1"/>
    </xf>
    <xf numFmtId="0" fontId="3" fillId="0" borderId="46" xfId="0" applyNumberFormat="1" applyFont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179" fontId="3" fillId="0" borderId="46" xfId="0" applyNumberFormat="1" applyFont="1" applyBorder="1" applyAlignment="1">
      <alignment horizontal="center" vertical="center" wrapText="1"/>
    </xf>
    <xf numFmtId="0" fontId="3" fillId="0" borderId="48" xfId="0" applyNumberFormat="1" applyFont="1" applyBorder="1" applyAlignment="1">
      <alignment vertical="top" wrapText="1"/>
    </xf>
    <xf numFmtId="179" fontId="3" fillId="0" borderId="4" xfId="0" applyNumberFormat="1" applyFont="1" applyBorder="1" applyAlignment="1">
      <alignment horizontal="center" vertical="center" wrapText="1"/>
    </xf>
    <xf numFmtId="0" fontId="3" fillId="0" borderId="47" xfId="0" applyNumberFormat="1" applyFont="1" applyBorder="1" applyAlignment="1">
      <alignment vertical="center" wrapText="1"/>
    </xf>
    <xf numFmtId="165" fontId="2" fillId="0" borderId="0" xfId="0" applyNumberFormat="1" applyFont="1"/>
    <xf numFmtId="49" fontId="13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vertical="center"/>
    </xf>
    <xf numFmtId="0" fontId="25" fillId="0" borderId="0" xfId="0" applyNumberFormat="1" applyFont="1" applyAlignment="1">
      <alignment wrapText="1"/>
    </xf>
    <xf numFmtId="173" fontId="19" fillId="0" borderId="4" xfId="0" applyNumberFormat="1" applyFont="1" applyBorder="1" applyAlignment="1">
      <alignment horizontal="center" vertical="center"/>
    </xf>
    <xf numFmtId="174" fontId="19" fillId="0" borderId="4" xfId="0" applyNumberFormat="1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0" fontId="19" fillId="0" borderId="4" xfId="0" applyNumberFormat="1" applyFont="1" applyBorder="1" applyAlignment="1">
      <alignment vertical="center"/>
    </xf>
    <xf numFmtId="4" fontId="19" fillId="0" borderId="4" xfId="0" applyNumberFormat="1" applyFont="1" applyBorder="1" applyAlignment="1">
      <alignment horizontal="center" vertical="center"/>
    </xf>
    <xf numFmtId="4" fontId="19" fillId="0" borderId="4" xfId="0" applyNumberFormat="1" applyFont="1" applyBorder="1" applyAlignment="1">
      <alignment horizontal="center" vertical="center" wrapText="1"/>
    </xf>
    <xf numFmtId="173" fontId="19" fillId="2" borderId="4" xfId="0" applyNumberFormat="1" applyFont="1" applyFill="1" applyBorder="1" applyAlignment="1">
      <alignment horizontal="center" vertical="center"/>
    </xf>
    <xf numFmtId="174" fontId="19" fillId="2" borderId="4" xfId="0" applyNumberFormat="1" applyFont="1" applyFill="1" applyBorder="1" applyAlignment="1">
      <alignment horizontal="center" vertical="center"/>
    </xf>
    <xf numFmtId="175" fontId="19" fillId="2" borderId="4" xfId="0" applyNumberFormat="1" applyFont="1" applyFill="1" applyBorder="1" applyAlignment="1">
      <alignment horizontal="center" vertical="center"/>
    </xf>
    <xf numFmtId="171" fontId="19" fillId="2" borderId="4" xfId="0" applyNumberFormat="1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vertical="center"/>
    </xf>
    <xf numFmtId="171" fontId="19" fillId="0" borderId="4" xfId="0" applyNumberFormat="1" applyFont="1" applyBorder="1" applyAlignment="1">
      <alignment horizontal="center" vertical="center"/>
    </xf>
    <xf numFmtId="0" fontId="22" fillId="0" borderId="4" xfId="0" applyNumberFormat="1" applyFont="1" applyBorder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center" wrapText="1"/>
    </xf>
    <xf numFmtId="0" fontId="3" fillId="0" borderId="47" xfId="0" applyNumberFormat="1" applyFont="1" applyBorder="1" applyAlignment="1">
      <alignment vertical="center" textRotation="90" wrapText="1"/>
    </xf>
    <xf numFmtId="0" fontId="3" fillId="0" borderId="4" xfId="0" applyNumberFormat="1" applyFont="1" applyBorder="1" applyAlignment="1">
      <alignment horizontal="left" vertical="center" textRotation="90" wrapText="1"/>
    </xf>
    <xf numFmtId="2" fontId="3" fillId="4" borderId="4" xfId="0" applyNumberFormat="1" applyFont="1" applyFill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/>
    </xf>
    <xf numFmtId="0" fontId="19" fillId="6" borderId="4" xfId="0" applyNumberFormat="1" applyFont="1" applyFill="1" applyBorder="1" applyAlignment="1">
      <alignment vertical="center" wrapText="1"/>
    </xf>
    <xf numFmtId="0" fontId="19" fillId="6" borderId="4" xfId="0" applyNumberFormat="1" applyFont="1" applyFill="1" applyBorder="1" applyAlignment="1">
      <alignment horizontal="center" vertical="center"/>
    </xf>
    <xf numFmtId="176" fontId="19" fillId="6" borderId="4" xfId="0" applyNumberFormat="1" applyFont="1" applyFill="1" applyBorder="1" applyAlignment="1">
      <alignment horizontal="center" vertical="center" wrapText="1"/>
    </xf>
    <xf numFmtId="4" fontId="19" fillId="6" borderId="4" xfId="0" applyNumberFormat="1" applyFont="1" applyFill="1" applyBorder="1" applyAlignment="1">
      <alignment horizontal="center" vertical="center"/>
    </xf>
    <xf numFmtId="4" fontId="19" fillId="6" borderId="4" xfId="0" applyNumberFormat="1" applyFont="1" applyFill="1" applyBorder="1" applyAlignment="1">
      <alignment horizontal="center" vertical="center" wrapText="1"/>
    </xf>
    <xf numFmtId="0" fontId="17" fillId="6" borderId="0" xfId="0" applyNumberFormat="1" applyFont="1" applyFill="1"/>
    <xf numFmtId="165" fontId="17" fillId="6" borderId="0" xfId="0" applyNumberFormat="1" applyFont="1" applyFill="1"/>
    <xf numFmtId="171" fontId="20" fillId="6" borderId="19" xfId="0" applyNumberFormat="1" applyFont="1" applyFill="1" applyBorder="1" applyAlignment="1">
      <alignment horizontal="center" vertical="center"/>
    </xf>
    <xf numFmtId="172" fontId="20" fillId="6" borderId="19" xfId="0" applyNumberFormat="1" applyFont="1" applyFill="1" applyBorder="1" applyAlignment="1">
      <alignment horizontal="right" vertical="center"/>
    </xf>
    <xf numFmtId="172" fontId="20" fillId="6" borderId="19" xfId="0" applyNumberFormat="1" applyFont="1" applyFill="1" applyBorder="1" applyAlignment="1">
      <alignment horizontal="left" vertical="center"/>
    </xf>
    <xf numFmtId="173" fontId="20" fillId="6" borderId="19" xfId="0" applyNumberFormat="1" applyFont="1" applyFill="1" applyBorder="1" applyAlignment="1">
      <alignment horizontal="left" vertical="center"/>
    </xf>
    <xf numFmtId="174" fontId="20" fillId="6" borderId="19" xfId="0" applyNumberFormat="1" applyFont="1" applyFill="1" applyBorder="1" applyAlignment="1">
      <alignment horizontal="left" vertical="center"/>
    </xf>
    <xf numFmtId="175" fontId="20" fillId="6" borderId="4" xfId="0" applyNumberFormat="1" applyFont="1" applyFill="1" applyBorder="1" applyAlignment="1">
      <alignment horizontal="left" vertical="center"/>
    </xf>
    <xf numFmtId="0" fontId="20" fillId="6" borderId="19" xfId="0" applyNumberFormat="1" applyFont="1" applyFill="1" applyBorder="1" applyAlignment="1">
      <alignment horizontal="center" vertical="center"/>
    </xf>
    <xf numFmtId="169" fontId="21" fillId="6" borderId="19" xfId="0" applyNumberFormat="1" applyFont="1" applyFill="1" applyBorder="1" applyAlignment="1">
      <alignment horizontal="center" vertical="center"/>
    </xf>
    <xf numFmtId="0" fontId="18" fillId="6" borderId="0" xfId="0" applyNumberFormat="1" applyFont="1" applyFill="1"/>
    <xf numFmtId="0" fontId="19" fillId="6" borderId="4" xfId="0" applyNumberFormat="1" applyFont="1" applyFill="1" applyBorder="1" applyAlignment="1">
      <alignment vertical="center"/>
    </xf>
    <xf numFmtId="177" fontId="19" fillId="6" borderId="4" xfId="0" applyNumberFormat="1" applyFont="1" applyFill="1" applyBorder="1" applyAlignment="1">
      <alignment horizontal="left" vertical="top" wrapText="1"/>
    </xf>
    <xf numFmtId="0" fontId="30" fillId="0" borderId="0" xfId="0" applyNumberFormat="1" applyFont="1"/>
    <xf numFmtId="177" fontId="19" fillId="6" borderId="4" xfId="0" applyNumberFormat="1" applyFont="1" applyFill="1" applyBorder="1" applyAlignment="1">
      <alignment horizontal="center" vertical="center" wrapText="1"/>
    </xf>
    <xf numFmtId="0" fontId="29" fillId="2" borderId="4" xfId="0" applyNumberFormat="1" applyFont="1" applyFill="1" applyBorder="1" applyAlignment="1">
      <alignment vertical="center" wrapText="1"/>
    </xf>
    <xf numFmtId="0" fontId="19" fillId="6" borderId="4" xfId="0" applyNumberFormat="1" applyFont="1" applyFill="1" applyBorder="1" applyAlignment="1">
      <alignment horizontal="center" vertical="center" wrapText="1"/>
    </xf>
    <xf numFmtId="0" fontId="3" fillId="6" borderId="4" xfId="0" applyNumberFormat="1" applyFont="1" applyFill="1" applyBorder="1" applyAlignment="1">
      <alignment vertical="center" wrapText="1"/>
    </xf>
    <xf numFmtId="49" fontId="3" fillId="6" borderId="4" xfId="0" applyNumberFormat="1" applyFont="1" applyFill="1" applyBorder="1" applyAlignment="1">
      <alignment horizontal="center" vertical="center"/>
    </xf>
    <xf numFmtId="4" fontId="3" fillId="6" borderId="4" xfId="0" applyNumberFormat="1" applyFont="1" applyFill="1" applyBorder="1" applyAlignment="1">
      <alignment horizontal="center" vertical="center"/>
    </xf>
    <xf numFmtId="0" fontId="3" fillId="6" borderId="0" xfId="0" applyNumberFormat="1" applyFont="1" applyFill="1"/>
    <xf numFmtId="165" fontId="3" fillId="6" borderId="0" xfId="0" applyNumberFormat="1" applyFont="1" applyFill="1"/>
    <xf numFmtId="166" fontId="10" fillId="6" borderId="19" xfId="0" applyNumberFormat="1" applyFont="1" applyFill="1" applyBorder="1" applyAlignment="1">
      <alignment horizontal="right" vertical="center"/>
    </xf>
    <xf numFmtId="167" fontId="10" fillId="6" borderId="19" xfId="0" applyNumberFormat="1" applyFont="1" applyFill="1" applyBorder="1" applyAlignment="1">
      <alignment horizontal="left" vertical="center"/>
    </xf>
    <xf numFmtId="169" fontId="10" fillId="6" borderId="4" xfId="0" applyNumberFormat="1" applyFont="1" applyFill="1" applyBorder="1" applyAlignment="1">
      <alignment horizontal="right" vertical="center"/>
    </xf>
    <xf numFmtId="169" fontId="11" fillId="6" borderId="21" xfId="0" applyNumberFormat="1" applyFont="1" applyFill="1" applyBorder="1" applyAlignment="1">
      <alignment horizontal="right" vertical="center"/>
    </xf>
    <xf numFmtId="169" fontId="12" fillId="6" borderId="19" xfId="0" applyNumberFormat="1" applyFont="1" applyFill="1" applyBorder="1" applyAlignment="1">
      <alignment horizontal="right" vertical="center"/>
    </xf>
    <xf numFmtId="0" fontId="10" fillId="6" borderId="19" xfId="0" applyNumberFormat="1" applyFont="1" applyFill="1" applyBorder="1"/>
    <xf numFmtId="0" fontId="12" fillId="6" borderId="19" xfId="0" applyNumberFormat="1" applyFont="1" applyFill="1" applyBorder="1"/>
    <xf numFmtId="0" fontId="3" fillId="6" borderId="0" xfId="0" applyNumberFormat="1" applyFont="1" applyFill="1" applyAlignment="1">
      <alignment wrapText="1"/>
    </xf>
    <xf numFmtId="0" fontId="3" fillId="6" borderId="4" xfId="0" applyNumberFormat="1" applyFont="1" applyFill="1" applyBorder="1" applyAlignment="1">
      <alignment horizontal="center" vertical="center" wrapText="1"/>
    </xf>
    <xf numFmtId="0" fontId="1" fillId="6" borderId="0" xfId="0" applyNumberFormat="1" applyFont="1" applyFill="1"/>
    <xf numFmtId="4" fontId="17" fillId="6" borderId="0" xfId="0" applyNumberFormat="1" applyFont="1" applyFill="1"/>
    <xf numFmtId="0" fontId="19" fillId="6" borderId="47" xfId="0" applyNumberFormat="1" applyFont="1" applyFill="1" applyBorder="1" applyAlignment="1">
      <alignment vertical="center"/>
    </xf>
    <xf numFmtId="2" fontId="19" fillId="6" borderId="47" xfId="0" applyNumberFormat="1" applyFont="1" applyFill="1" applyBorder="1" applyAlignment="1">
      <alignment horizontal="center" vertical="center"/>
    </xf>
    <xf numFmtId="2" fontId="19" fillId="6" borderId="4" xfId="0" applyNumberFormat="1" applyFont="1" applyFill="1" applyBorder="1" applyAlignment="1">
      <alignment horizontal="center" vertical="center"/>
    </xf>
    <xf numFmtId="0" fontId="19" fillId="6" borderId="4" xfId="0" applyNumberFormat="1" applyFont="1" applyFill="1" applyBorder="1" applyAlignment="1">
      <alignment horizontal="center"/>
    </xf>
    <xf numFmtId="0" fontId="22" fillId="6" borderId="4" xfId="0" applyNumberFormat="1" applyFont="1" applyFill="1" applyBorder="1" applyAlignment="1">
      <alignment horizontal="center"/>
    </xf>
    <xf numFmtId="4" fontId="19" fillId="6" borderId="4" xfId="0" applyNumberFormat="1" applyFont="1" applyFill="1" applyBorder="1" applyAlignment="1">
      <alignment horizontal="center"/>
    </xf>
    <xf numFmtId="0" fontId="32" fillId="0" borderId="0" xfId="0" applyNumberFormat="1" applyFont="1"/>
    <xf numFmtId="4" fontId="32" fillId="0" borderId="0" xfId="0" applyNumberFormat="1" applyFont="1"/>
    <xf numFmtId="0" fontId="33" fillId="0" borderId="0" xfId="0" applyNumberFormat="1" applyFont="1"/>
    <xf numFmtId="2" fontId="32" fillId="0" borderId="0" xfId="0" applyNumberFormat="1" applyFont="1"/>
    <xf numFmtId="0" fontId="3" fillId="0" borderId="4" xfId="0" applyNumberFormat="1" applyFont="1" applyBorder="1" applyAlignment="1">
      <alignment horizontal="center" textRotation="90" wrapText="1"/>
    </xf>
    <xf numFmtId="0" fontId="3" fillId="0" borderId="7" xfId="0" applyNumberFormat="1" applyFont="1" applyBorder="1" applyAlignment="1">
      <alignment horizontal="center" textRotation="90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90"/>
    </xf>
    <xf numFmtId="0" fontId="3" fillId="0" borderId="7" xfId="0" applyNumberFormat="1" applyFont="1" applyBorder="1" applyAlignment="1">
      <alignment horizontal="center" vertical="center" textRotation="90"/>
    </xf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90" wrapText="1"/>
    </xf>
    <xf numFmtId="0" fontId="3" fillId="0" borderId="7" xfId="0" applyNumberFormat="1" applyFont="1" applyBorder="1" applyAlignment="1">
      <alignment horizontal="center" vertical="center" textRotation="90" wrapText="1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right" vertical="top" wrapText="1"/>
    </xf>
    <xf numFmtId="0" fontId="7" fillId="0" borderId="0" xfId="0" applyNumberFormat="1" applyFont="1" applyAlignment="1">
      <alignment horizontal="right" wrapText="1"/>
    </xf>
    <xf numFmtId="0" fontId="3" fillId="0" borderId="0" xfId="0" applyNumberFormat="1" applyFont="1" applyAlignment="1">
      <alignment horizontal="center" vertical="top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168" fontId="10" fillId="0" borderId="14" xfId="0" applyNumberFormat="1" applyFont="1" applyBorder="1" applyAlignment="1">
      <alignment horizontal="center" vertical="center"/>
    </xf>
    <xf numFmtId="168" fontId="10" fillId="0" borderId="15" xfId="0" applyNumberFormat="1" applyFont="1" applyBorder="1" applyAlignment="1">
      <alignment horizontal="center" vertical="center"/>
    </xf>
    <xf numFmtId="168" fontId="10" fillId="0" borderId="16" xfId="0" applyNumberFormat="1" applyFont="1" applyBorder="1" applyAlignment="1">
      <alignment horizontal="center" vertical="center"/>
    </xf>
    <xf numFmtId="168" fontId="10" fillId="0" borderId="19" xfId="0" applyNumberFormat="1" applyFont="1" applyBorder="1" applyAlignment="1">
      <alignment horizontal="center" vertical="center"/>
    </xf>
    <xf numFmtId="168" fontId="10" fillId="0" borderId="5" xfId="0" applyNumberFormat="1" applyFont="1" applyBorder="1" applyAlignment="1">
      <alignment horizontal="center" vertical="center"/>
    </xf>
    <xf numFmtId="168" fontId="10" fillId="0" borderId="20" xfId="0" applyNumberFormat="1" applyFont="1" applyBorder="1" applyAlignment="1">
      <alignment horizontal="center" vertical="center"/>
    </xf>
    <xf numFmtId="168" fontId="10" fillId="6" borderId="19" xfId="0" applyNumberFormat="1" applyFont="1" applyFill="1" applyBorder="1" applyAlignment="1">
      <alignment horizontal="center" vertical="center"/>
    </xf>
    <xf numFmtId="168" fontId="10" fillId="6" borderId="5" xfId="0" applyNumberFormat="1" applyFont="1" applyFill="1" applyBorder="1" applyAlignment="1">
      <alignment horizontal="center" vertical="center"/>
    </xf>
    <xf numFmtId="168" fontId="10" fillId="6" borderId="20" xfId="0" applyNumberFormat="1" applyFont="1" applyFill="1" applyBorder="1" applyAlignment="1">
      <alignment horizontal="center" vertical="center"/>
    </xf>
    <xf numFmtId="168" fontId="10" fillId="0" borderId="22" xfId="0" applyNumberFormat="1" applyFont="1" applyBorder="1" applyAlignment="1">
      <alignment horizontal="center" vertical="center"/>
    </xf>
    <xf numFmtId="168" fontId="10" fillId="0" borderId="23" xfId="0" applyNumberFormat="1" applyFont="1" applyBorder="1" applyAlignment="1">
      <alignment horizontal="center" vertical="center"/>
    </xf>
    <xf numFmtId="168" fontId="10" fillId="0" borderId="24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horizontal="right"/>
    </xf>
    <xf numFmtId="0" fontId="3" fillId="2" borderId="32" xfId="0" applyNumberFormat="1" applyFont="1" applyFill="1" applyBorder="1" applyAlignment="1">
      <alignment horizontal="center" vertical="center" wrapText="1"/>
    </xf>
    <xf numFmtId="0" fontId="3" fillId="2" borderId="35" xfId="0" applyNumberFormat="1" applyFont="1" applyFill="1" applyBorder="1" applyAlignment="1">
      <alignment horizontal="center" vertical="center" wrapText="1"/>
    </xf>
    <xf numFmtId="0" fontId="3" fillId="2" borderId="36" xfId="0" applyNumberFormat="1" applyFont="1" applyFill="1" applyBorder="1" applyAlignment="1">
      <alignment horizontal="center" vertical="center" wrapText="1"/>
    </xf>
    <xf numFmtId="0" fontId="3" fillId="2" borderId="34" xfId="0" applyNumberFormat="1" applyFont="1" applyFill="1" applyBorder="1" applyAlignment="1">
      <alignment horizontal="center" vertical="center" wrapText="1"/>
    </xf>
    <xf numFmtId="0" fontId="3" fillId="2" borderId="37" xfId="0" applyNumberFormat="1" applyFont="1" applyFill="1" applyBorder="1" applyAlignment="1">
      <alignment horizontal="center" vertical="center" wrapText="1"/>
    </xf>
    <xf numFmtId="0" fontId="3" fillId="2" borderId="41" xfId="0" applyNumberFormat="1" applyFont="1" applyFill="1" applyBorder="1" applyAlignment="1">
      <alignment horizontal="center" vertical="center" wrapText="1"/>
    </xf>
    <xf numFmtId="0" fontId="3" fillId="2" borderId="32" xfId="0" applyNumberFormat="1" applyFont="1" applyFill="1" applyBorder="1" applyAlignment="1">
      <alignment horizontal="center" vertical="center"/>
    </xf>
    <xf numFmtId="0" fontId="3" fillId="2" borderId="35" xfId="0" applyNumberFormat="1" applyFont="1" applyFill="1" applyBorder="1" applyAlignment="1">
      <alignment horizontal="center" vertical="center"/>
    </xf>
    <xf numFmtId="0" fontId="3" fillId="2" borderId="36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right" wrapText="1"/>
    </xf>
    <xf numFmtId="0" fontId="3" fillId="0" borderId="0" xfId="0" applyNumberFormat="1" applyFont="1" applyAlignment="1">
      <alignment horizontal="center" vertical="center" wrapText="1"/>
    </xf>
    <xf numFmtId="0" fontId="3" fillId="2" borderId="34" xfId="0" applyNumberFormat="1" applyFont="1" applyFill="1" applyBorder="1" applyAlignment="1">
      <alignment horizontal="center" vertical="center" textRotation="90" wrapText="1"/>
    </xf>
    <xf numFmtId="0" fontId="3" fillId="2" borderId="41" xfId="0" applyNumberFormat="1" applyFont="1" applyFill="1" applyBorder="1" applyAlignment="1">
      <alignment horizontal="center" vertical="center" textRotation="90" wrapText="1"/>
    </xf>
    <xf numFmtId="0" fontId="3" fillId="2" borderId="38" xfId="0" applyNumberFormat="1" applyFont="1" applyFill="1" applyBorder="1" applyAlignment="1">
      <alignment horizontal="center" vertical="center" textRotation="90" wrapText="1"/>
    </xf>
    <xf numFmtId="0" fontId="3" fillId="2" borderId="39" xfId="0" applyNumberFormat="1" applyFont="1" applyFill="1" applyBorder="1" applyAlignment="1">
      <alignment horizontal="center" vertical="center" textRotation="90" wrapText="1"/>
    </xf>
    <xf numFmtId="0" fontId="3" fillId="2" borderId="40" xfId="0" applyNumberFormat="1" applyFont="1" applyFill="1" applyBorder="1" applyAlignment="1">
      <alignment horizontal="center" vertical="center" textRotation="90" wrapText="1"/>
    </xf>
    <xf numFmtId="0" fontId="3" fillId="2" borderId="42" xfId="0" applyNumberFormat="1" applyFont="1" applyFill="1" applyBorder="1" applyAlignment="1">
      <alignment horizontal="center" vertical="center" textRotation="90" wrapText="1"/>
    </xf>
    <xf numFmtId="0" fontId="3" fillId="2" borderId="12" xfId="0" applyNumberFormat="1" applyFont="1" applyFill="1" applyBorder="1" applyAlignment="1">
      <alignment horizontal="center" vertical="center" textRotation="90" wrapText="1"/>
    </xf>
    <xf numFmtId="0" fontId="3" fillId="2" borderId="43" xfId="0" applyNumberFormat="1" applyFont="1" applyFill="1" applyBorder="1" applyAlignment="1">
      <alignment horizontal="center" vertical="center" textRotation="90" wrapText="1"/>
    </xf>
    <xf numFmtId="0" fontId="3" fillId="0" borderId="8" xfId="0" applyNumberFormat="1" applyFont="1" applyBorder="1" applyAlignment="1">
      <alignment horizontal="center" vertical="center" textRotation="90" wrapText="1"/>
    </xf>
    <xf numFmtId="0" fontId="3" fillId="0" borderId="9" xfId="0" applyNumberFormat="1" applyFont="1" applyBorder="1" applyAlignment="1">
      <alignment horizontal="center" vertical="center" textRotation="90" wrapText="1"/>
    </xf>
    <xf numFmtId="0" fontId="3" fillId="0" borderId="11" xfId="0" applyNumberFormat="1" applyFont="1" applyBorder="1" applyAlignment="1">
      <alignment horizontal="center" vertical="center" textRotation="90" wrapText="1"/>
    </xf>
    <xf numFmtId="0" fontId="3" fillId="0" borderId="12" xfId="0" applyNumberFormat="1" applyFont="1" applyBorder="1" applyAlignment="1">
      <alignment horizontal="center" vertical="center" textRotation="90" wrapText="1"/>
    </xf>
    <xf numFmtId="0" fontId="3" fillId="0" borderId="13" xfId="0" applyNumberFormat="1" applyFont="1" applyBorder="1" applyAlignment="1">
      <alignment horizontal="center" vertical="center" textRotation="90" wrapText="1"/>
    </xf>
    <xf numFmtId="0" fontId="3" fillId="2" borderId="0" xfId="0" applyNumberFormat="1" applyFont="1" applyFill="1" applyAlignment="1">
      <alignment horizontal="right" vertical="top" wrapText="1"/>
    </xf>
    <xf numFmtId="0" fontId="3" fillId="4" borderId="4" xfId="0" applyNumberFormat="1" applyFont="1" applyFill="1" applyBorder="1" applyAlignment="1">
      <alignment horizontal="center" vertical="center" wrapText="1"/>
    </xf>
    <xf numFmtId="0" fontId="3" fillId="4" borderId="7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right" vertical="top" wrapText="1"/>
    </xf>
    <xf numFmtId="0" fontId="1" fillId="0" borderId="4" xfId="0" applyNumberFormat="1" applyFont="1" applyBorder="1"/>
    <xf numFmtId="0" fontId="1" fillId="0" borderId="5" xfId="0" applyNumberFormat="1" applyFont="1" applyBorder="1"/>
    <xf numFmtId="0" fontId="1" fillId="0" borderId="6" xfId="0" applyNumberFormat="1" applyFont="1" applyBorder="1"/>
    <xf numFmtId="0" fontId="3" fillId="4" borderId="4" xfId="0" applyNumberFormat="1" applyFont="1" applyFill="1" applyBorder="1" applyAlignment="1">
      <alignment horizontal="center" vertical="center" textRotation="90" wrapText="1"/>
    </xf>
    <xf numFmtId="0" fontId="3" fillId="4" borderId="7" xfId="0" applyNumberFormat="1" applyFont="1" applyFill="1" applyBorder="1" applyAlignment="1">
      <alignment horizontal="center" vertical="center" textRotation="90" wrapText="1"/>
    </xf>
    <xf numFmtId="0" fontId="3" fillId="0" borderId="45" xfId="0" applyNumberFormat="1" applyFont="1" applyBorder="1" applyAlignment="1">
      <alignment horizontal="center" vertical="center" wrapText="1"/>
    </xf>
    <xf numFmtId="0" fontId="3" fillId="0" borderId="49" xfId="0" applyNumberFormat="1" applyFont="1" applyBorder="1" applyAlignment="1">
      <alignment horizontal="center" vertical="center" wrapText="1"/>
    </xf>
    <xf numFmtId="0" fontId="3" fillId="0" borderId="50" xfId="0" applyNumberFormat="1" applyFont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033" name="_1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2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3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4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5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6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7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8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9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0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1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609600</xdr:colOff>
      <xdr:row>19</xdr:row>
      <xdr:rowOff>828675</xdr:rowOff>
    </xdr:to>
    <xdr:sp macro="" textlink="">
      <xdr:nvSpPr>
        <xdr:cNvPr id="3080" name="_18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19</xdr:row>
      <xdr:rowOff>828675</xdr:rowOff>
    </xdr:to>
    <xdr:sp macro="" textlink="">
      <xdr:nvSpPr>
        <xdr:cNvPr id="2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19</xdr:row>
      <xdr:rowOff>828675</xdr:rowOff>
    </xdr:to>
    <xdr:sp macro="" textlink="">
      <xdr:nvSpPr>
        <xdr:cNvPr id="3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19</xdr:row>
      <xdr:rowOff>828675</xdr:rowOff>
    </xdr:to>
    <xdr:sp macro="" textlink="">
      <xdr:nvSpPr>
        <xdr:cNvPr id="4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5" name="AutoShape 8"/>
        <xdr:cNvSpPr>
          <a:spLocks noChangeArrowheads="1"/>
        </xdr:cNvSpPr>
      </xdr:nvSpPr>
      <xdr:spPr bwMode="auto">
        <a:xfrm>
          <a:off x="0" y="0"/>
          <a:ext cx="9525000" cy="96583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6" name="AutoShape 8"/>
        <xdr:cNvSpPr>
          <a:spLocks noChangeArrowheads="1"/>
        </xdr:cNvSpPr>
      </xdr:nvSpPr>
      <xdr:spPr bwMode="auto">
        <a:xfrm>
          <a:off x="0" y="0"/>
          <a:ext cx="9525000" cy="96583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7" name="AutoShape 8"/>
        <xdr:cNvSpPr>
          <a:spLocks noChangeArrowheads="1"/>
        </xdr:cNvSpPr>
      </xdr:nvSpPr>
      <xdr:spPr bwMode="auto">
        <a:xfrm>
          <a:off x="0" y="0"/>
          <a:ext cx="9525000" cy="96583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8" name="AutoShape 8"/>
        <xdr:cNvSpPr>
          <a:spLocks noChangeArrowheads="1"/>
        </xdr:cNvSpPr>
      </xdr:nvSpPr>
      <xdr:spPr bwMode="auto">
        <a:xfrm>
          <a:off x="0" y="0"/>
          <a:ext cx="9525000" cy="96583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9" name="AutoShape 8"/>
        <xdr:cNvSpPr>
          <a:spLocks noChangeArrowheads="1"/>
        </xdr:cNvSpPr>
      </xdr:nvSpPr>
      <xdr:spPr bwMode="auto">
        <a:xfrm>
          <a:off x="0" y="0"/>
          <a:ext cx="9525000" cy="96583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10" name="AutoShape 8"/>
        <xdr:cNvSpPr>
          <a:spLocks noChangeArrowheads="1"/>
        </xdr:cNvSpPr>
      </xdr:nvSpPr>
      <xdr:spPr bwMode="auto">
        <a:xfrm>
          <a:off x="0" y="0"/>
          <a:ext cx="9525000" cy="96583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11" name="AutoShape 8"/>
        <xdr:cNvSpPr>
          <a:spLocks noChangeArrowheads="1"/>
        </xdr:cNvSpPr>
      </xdr:nvSpPr>
      <xdr:spPr bwMode="auto">
        <a:xfrm>
          <a:off x="0" y="0"/>
          <a:ext cx="9525000" cy="96583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2056" name="_10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2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3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4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5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6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7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8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9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10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11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510292" y="0"/>
    <xdr:ext cx="2153517" cy="0"/>
    <xdr:sp macro="" textlink="">
      <xdr:nvSpPr>
        <xdr:cNvPr id="2" name="Shape 1"/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3" name="Shape 2"/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4" name="Shape 3"/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5" name="Shape 4"/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6" name="Shape 5"/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7971252" y="4657725"/>
    <xdr:ext cx="0" cy="476250"/>
    <xdr:sp macro="" textlink="">
      <xdr:nvSpPr>
        <xdr:cNvPr id="6" name="Shape 6"/>
        <xdr:cNvSpPr/>
      </xdr:nvSpPr>
      <xdr:spPr>
        <a:xfrm>
          <a:off x="0" y="0"/>
          <a:ext cx="0" cy="476250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  <xdr:absoluteAnchor>
    <xdr:pos x="9151805" y="5000476"/>
    <xdr:ext cx="0" cy="990935"/>
    <xdr:sp macro="" textlink="">
      <xdr:nvSpPr>
        <xdr:cNvPr id="7" name="Shape 7"/>
        <xdr:cNvSpPr/>
      </xdr:nvSpPr>
      <xdr:spPr>
        <a:xfrm>
          <a:off x="0" y="0"/>
          <a:ext cx="0" cy="990935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  <xdr:absoluteAnchor>
    <xdr:pos x="9151805" y="6353473"/>
    <xdr:ext cx="0" cy="790947"/>
    <xdr:sp macro="" textlink="">
      <xdr:nvSpPr>
        <xdr:cNvPr id="8" name="Shape 8"/>
        <xdr:cNvSpPr/>
      </xdr:nvSpPr>
      <xdr:spPr>
        <a:xfrm>
          <a:off x="0" y="0"/>
          <a:ext cx="0" cy="790947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6659527" y="7129780"/>
    <xdr:ext cx="0" cy="1142628"/>
    <xdr:sp macro="" textlink="">
      <xdr:nvSpPr>
        <xdr:cNvPr id="9" name="Shape 9"/>
        <xdr:cNvSpPr/>
      </xdr:nvSpPr>
      <xdr:spPr>
        <a:xfrm>
          <a:off x="0" y="0"/>
          <a:ext cx="0" cy="1142628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6"/>
  <sheetViews>
    <sheetView workbookViewId="0"/>
  </sheetViews>
  <sheetFormatPr defaultColWidth="9" defaultRowHeight="16.5" x14ac:dyDescent="0.25"/>
  <cols>
    <col min="1" max="1" width="7.5703125" style="1" customWidth="1"/>
    <col min="2" max="2" width="41.7109375" style="2" customWidth="1"/>
    <col min="3" max="3" width="4.28515625" style="1" customWidth="1"/>
    <col min="4" max="4" width="4.5703125" style="1" customWidth="1"/>
    <col min="5" max="5" width="4.42578125" style="1" customWidth="1"/>
    <col min="6" max="6" width="4.85546875" style="1" customWidth="1"/>
    <col min="7" max="7" width="4" style="1" customWidth="1"/>
    <col min="8" max="8" width="5.85546875" style="1" customWidth="1"/>
    <col min="9" max="9" width="11.28515625" style="1" customWidth="1"/>
    <col min="10" max="10" width="8.5703125" style="1" customWidth="1"/>
    <col min="11" max="11" width="9" style="1" customWidth="1"/>
    <col min="12" max="16384" width="9" style="1"/>
  </cols>
  <sheetData>
    <row r="1" spans="1:9" x14ac:dyDescent="0.25">
      <c r="D1" s="291" t="s">
        <v>0</v>
      </c>
      <c r="E1" s="291"/>
      <c r="F1" s="291"/>
      <c r="G1" s="291"/>
      <c r="H1" s="291"/>
      <c r="I1" s="291"/>
    </row>
    <row r="2" spans="1:9" ht="60" customHeight="1" x14ac:dyDescent="0.25">
      <c r="A2" s="3"/>
      <c r="B2" s="4"/>
      <c r="C2" s="4"/>
      <c r="D2" s="290" t="s">
        <v>1</v>
      </c>
      <c r="E2" s="290"/>
      <c r="F2" s="290"/>
      <c r="G2" s="290"/>
      <c r="H2" s="290"/>
      <c r="I2" s="290"/>
    </row>
    <row r="3" spans="1:9" x14ac:dyDescent="0.25">
      <c r="B3" s="6"/>
      <c r="C3" s="7"/>
      <c r="D3" s="290" t="s">
        <v>2</v>
      </c>
      <c r="E3" s="290"/>
      <c r="F3" s="290"/>
      <c r="G3" s="290"/>
      <c r="H3" s="290"/>
      <c r="I3" s="290"/>
    </row>
    <row r="4" spans="1:9" ht="15.75" customHeight="1" x14ac:dyDescent="0.25">
      <c r="B4" s="294" t="s">
        <v>3</v>
      </c>
      <c r="C4" s="294"/>
      <c r="D4" s="294"/>
      <c r="E4" s="294"/>
      <c r="F4" s="294"/>
      <c r="G4" s="294"/>
      <c r="H4" s="294"/>
      <c r="I4" s="294"/>
    </row>
    <row r="5" spans="1:9" ht="16.5" customHeight="1" x14ac:dyDescent="0.25">
      <c r="B5" s="295" t="s">
        <v>4</v>
      </c>
      <c r="C5" s="295"/>
      <c r="D5" s="295"/>
      <c r="E5" s="295"/>
      <c r="F5" s="295"/>
      <c r="G5" s="295"/>
      <c r="H5" s="295"/>
      <c r="I5" s="295"/>
    </row>
    <row r="6" spans="1:9" ht="12" customHeight="1" x14ac:dyDescent="0.25">
      <c r="B6" s="295"/>
      <c r="C6" s="295"/>
      <c r="D6" s="295"/>
      <c r="E6" s="295"/>
      <c r="F6" s="295"/>
      <c r="G6" s="295"/>
      <c r="H6" s="295"/>
      <c r="I6" s="295"/>
    </row>
    <row r="7" spans="1:9" ht="7.5" customHeight="1" x14ac:dyDescent="0.25">
      <c r="B7" s="296"/>
      <c r="C7" s="297"/>
      <c r="D7" s="297"/>
      <c r="E7" s="297"/>
      <c r="F7" s="297"/>
      <c r="G7" s="297"/>
      <c r="H7" s="297"/>
      <c r="I7" s="298"/>
    </row>
    <row r="8" spans="1:9" ht="16.5" customHeight="1" x14ac:dyDescent="0.25">
      <c r="A8" s="281" t="s">
        <v>5</v>
      </c>
      <c r="B8" s="283" t="s">
        <v>6</v>
      </c>
      <c r="C8" s="285" t="s">
        <v>7</v>
      </c>
      <c r="D8" s="286"/>
      <c r="E8" s="286"/>
      <c r="F8" s="286"/>
      <c r="G8" s="287"/>
      <c r="H8" s="288" t="s">
        <v>8</v>
      </c>
      <c r="I8" s="292" t="s">
        <v>9</v>
      </c>
    </row>
    <row r="9" spans="1:9" ht="146.25" customHeight="1" x14ac:dyDescent="0.25">
      <c r="A9" s="282"/>
      <c r="B9" s="284"/>
      <c r="C9" s="10" t="s">
        <v>10</v>
      </c>
      <c r="D9" s="10" t="s">
        <v>11</v>
      </c>
      <c r="E9" s="10" t="s">
        <v>12</v>
      </c>
      <c r="F9" s="10" t="s">
        <v>13</v>
      </c>
      <c r="G9" s="10" t="s">
        <v>14</v>
      </c>
      <c r="H9" s="289"/>
      <c r="I9" s="293"/>
    </row>
    <row r="10" spans="1:9" ht="17.25" customHeight="1" x14ac:dyDescent="0.25">
      <c r="A10" s="11" t="s">
        <v>15</v>
      </c>
      <c r="B10" s="11" t="s">
        <v>16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8">
        <v>9</v>
      </c>
    </row>
    <row r="11" spans="1:9" ht="35.25" customHeight="1" x14ac:dyDescent="0.25">
      <c r="A11" s="13">
        <v>603</v>
      </c>
      <c r="B11" s="14" t="s">
        <v>17</v>
      </c>
      <c r="C11" s="15"/>
      <c r="D11" s="16"/>
      <c r="E11" s="16"/>
      <c r="F11" s="16"/>
      <c r="G11" s="16"/>
      <c r="H11" s="16"/>
      <c r="I11" s="15"/>
    </row>
    <row r="12" spans="1:9" ht="133.5" customHeight="1" x14ac:dyDescent="0.25">
      <c r="A12" s="17"/>
      <c r="B12" s="18" t="s">
        <v>18</v>
      </c>
      <c r="C12" s="15">
        <v>1</v>
      </c>
      <c r="D12" s="16" t="s">
        <v>19</v>
      </c>
      <c r="E12" s="16" t="s">
        <v>20</v>
      </c>
      <c r="F12" s="16" t="s">
        <v>21</v>
      </c>
      <c r="G12" s="16" t="s">
        <v>22</v>
      </c>
      <c r="H12" s="16" t="s">
        <v>23</v>
      </c>
      <c r="I12" s="15">
        <v>110</v>
      </c>
    </row>
    <row r="13" spans="1:9" ht="148.5" customHeight="1" x14ac:dyDescent="0.25">
      <c r="A13" s="17"/>
      <c r="B13" s="18" t="s">
        <v>24</v>
      </c>
      <c r="C13" s="15">
        <v>1</v>
      </c>
      <c r="D13" s="16" t="s">
        <v>19</v>
      </c>
      <c r="E13" s="16" t="s">
        <v>25</v>
      </c>
      <c r="F13" s="16" t="s">
        <v>26</v>
      </c>
      <c r="G13" s="16" t="s">
        <v>22</v>
      </c>
      <c r="H13" s="16" t="s">
        <v>23</v>
      </c>
      <c r="I13" s="15">
        <v>110</v>
      </c>
    </row>
    <row r="14" spans="1:9" ht="115.5" customHeight="1" x14ac:dyDescent="0.25">
      <c r="A14" s="17"/>
      <c r="B14" s="18" t="s">
        <v>27</v>
      </c>
      <c r="C14" s="16" t="s">
        <v>15</v>
      </c>
      <c r="D14" s="16" t="s">
        <v>28</v>
      </c>
      <c r="E14" s="16" t="s">
        <v>29</v>
      </c>
      <c r="F14" s="16" t="s">
        <v>30</v>
      </c>
      <c r="G14" s="16" t="s">
        <v>31</v>
      </c>
      <c r="H14" s="16" t="s">
        <v>23</v>
      </c>
      <c r="I14" s="16" t="s">
        <v>32</v>
      </c>
    </row>
    <row r="15" spans="1:9" ht="116.25" customHeight="1" x14ac:dyDescent="0.25">
      <c r="A15" s="17"/>
      <c r="B15" s="18" t="s">
        <v>33</v>
      </c>
      <c r="C15" s="15">
        <v>1</v>
      </c>
      <c r="D15" s="15">
        <v>11</v>
      </c>
      <c r="E15" s="16" t="s">
        <v>29</v>
      </c>
      <c r="F15" s="16" t="s">
        <v>34</v>
      </c>
      <c r="G15" s="15">
        <v>10</v>
      </c>
      <c r="H15" s="16" t="s">
        <v>23</v>
      </c>
      <c r="I15" s="15">
        <v>120</v>
      </c>
    </row>
    <row r="16" spans="1:9" ht="86.25" customHeight="1" x14ac:dyDescent="0.25">
      <c r="A16" s="17"/>
      <c r="B16" s="18" t="s">
        <v>35</v>
      </c>
      <c r="C16" s="15">
        <v>1</v>
      </c>
      <c r="D16" s="15">
        <v>11</v>
      </c>
      <c r="E16" s="16" t="s">
        <v>25</v>
      </c>
      <c r="F16" s="16" t="s">
        <v>36</v>
      </c>
      <c r="G16" s="15">
        <v>10</v>
      </c>
      <c r="H16" s="16" t="s">
        <v>23</v>
      </c>
      <c r="I16" s="15">
        <v>120</v>
      </c>
    </row>
    <row r="17" spans="1:9" ht="68.25" customHeight="1" x14ac:dyDescent="0.25">
      <c r="A17" s="17"/>
      <c r="B17" s="18" t="s">
        <v>37</v>
      </c>
      <c r="C17" s="15">
        <v>1</v>
      </c>
      <c r="D17" s="15">
        <v>11</v>
      </c>
      <c r="E17" s="16" t="s">
        <v>38</v>
      </c>
      <c r="F17" s="16" t="s">
        <v>34</v>
      </c>
      <c r="G17" s="15">
        <v>10</v>
      </c>
      <c r="H17" s="16" t="s">
        <v>23</v>
      </c>
      <c r="I17" s="15">
        <v>120</v>
      </c>
    </row>
    <row r="18" spans="1:9" ht="132.75" customHeight="1" x14ac:dyDescent="0.25">
      <c r="A18" s="17"/>
      <c r="B18" s="18" t="s">
        <v>39</v>
      </c>
      <c r="C18" s="15">
        <v>1</v>
      </c>
      <c r="D18" s="15">
        <v>11</v>
      </c>
      <c r="E18" s="16" t="s">
        <v>38</v>
      </c>
      <c r="F18" s="16" t="s">
        <v>40</v>
      </c>
      <c r="G18" s="15">
        <v>10</v>
      </c>
      <c r="H18" s="16" t="s">
        <v>23</v>
      </c>
      <c r="I18" s="15">
        <v>120</v>
      </c>
    </row>
    <row r="19" spans="1:9" ht="48.75" customHeight="1" x14ac:dyDescent="0.25">
      <c r="A19" s="17"/>
      <c r="B19" s="18" t="s">
        <v>41</v>
      </c>
      <c r="C19" s="15">
        <v>1</v>
      </c>
      <c r="D19" s="15">
        <v>13</v>
      </c>
      <c r="E19" s="16" t="s">
        <v>22</v>
      </c>
      <c r="F19" s="16" t="s">
        <v>42</v>
      </c>
      <c r="G19" s="15">
        <v>10</v>
      </c>
      <c r="H19" s="16" t="s">
        <v>23</v>
      </c>
      <c r="I19" s="15">
        <v>130</v>
      </c>
    </row>
    <row r="20" spans="1:9" ht="33" customHeight="1" x14ac:dyDescent="0.25">
      <c r="A20" s="17"/>
      <c r="B20" s="18" t="s">
        <v>43</v>
      </c>
      <c r="C20" s="15">
        <v>1</v>
      </c>
      <c r="D20" s="15">
        <v>13</v>
      </c>
      <c r="E20" s="16" t="s">
        <v>44</v>
      </c>
      <c r="F20" s="16" t="s">
        <v>42</v>
      </c>
      <c r="G20" s="15">
        <v>10</v>
      </c>
      <c r="H20" s="16" t="s">
        <v>23</v>
      </c>
      <c r="I20" s="15">
        <v>130</v>
      </c>
    </row>
    <row r="21" spans="1:9" ht="184.5" customHeight="1" x14ac:dyDescent="0.25">
      <c r="A21" s="17"/>
      <c r="B21" s="18" t="s">
        <v>45</v>
      </c>
      <c r="C21" s="15">
        <v>1</v>
      </c>
      <c r="D21" s="15">
        <v>14</v>
      </c>
      <c r="E21" s="16" t="s">
        <v>44</v>
      </c>
      <c r="F21" s="16" t="s">
        <v>46</v>
      </c>
      <c r="G21" s="15">
        <v>10</v>
      </c>
      <c r="H21" s="16" t="s">
        <v>23</v>
      </c>
      <c r="I21" s="15">
        <v>410</v>
      </c>
    </row>
    <row r="22" spans="1:9" ht="150.75" customHeight="1" x14ac:dyDescent="0.25">
      <c r="A22" s="17"/>
      <c r="B22" s="18" t="s">
        <v>47</v>
      </c>
      <c r="C22" s="15">
        <v>1</v>
      </c>
      <c r="D22" s="15">
        <v>14</v>
      </c>
      <c r="E22" s="16" t="s">
        <v>44</v>
      </c>
      <c r="F22" s="16" t="s">
        <v>46</v>
      </c>
      <c r="G22" s="15">
        <v>10</v>
      </c>
      <c r="H22" s="16" t="s">
        <v>23</v>
      </c>
      <c r="I22" s="15">
        <v>440</v>
      </c>
    </row>
    <row r="23" spans="1:9" ht="166.5" customHeight="1" x14ac:dyDescent="0.25">
      <c r="A23" s="17"/>
      <c r="B23" s="18" t="s">
        <v>48</v>
      </c>
      <c r="C23" s="15">
        <v>1</v>
      </c>
      <c r="D23" s="15">
        <v>14</v>
      </c>
      <c r="E23" s="16" t="s">
        <v>44</v>
      </c>
      <c r="F23" s="16" t="s">
        <v>49</v>
      </c>
      <c r="G23" s="15">
        <v>10</v>
      </c>
      <c r="H23" s="16" t="s">
        <v>23</v>
      </c>
      <c r="I23" s="15">
        <v>410</v>
      </c>
    </row>
    <row r="24" spans="1:9" ht="177.75" customHeight="1" x14ac:dyDescent="0.25">
      <c r="A24" s="17"/>
      <c r="B24" s="18" t="s">
        <v>50</v>
      </c>
      <c r="C24" s="15">
        <v>1</v>
      </c>
      <c r="D24" s="15">
        <v>14</v>
      </c>
      <c r="E24" s="16" t="s">
        <v>44</v>
      </c>
      <c r="F24" s="16" t="s">
        <v>49</v>
      </c>
      <c r="G24" s="15">
        <v>10</v>
      </c>
      <c r="H24" s="16" t="s">
        <v>23</v>
      </c>
      <c r="I24" s="15">
        <v>440</v>
      </c>
    </row>
    <row r="25" spans="1:9" ht="104.25" customHeight="1" x14ac:dyDescent="0.25">
      <c r="A25" s="17"/>
      <c r="B25" s="19" t="s">
        <v>51</v>
      </c>
      <c r="C25" s="15">
        <v>1</v>
      </c>
      <c r="D25" s="15">
        <v>14</v>
      </c>
      <c r="E25" s="16" t="s">
        <v>52</v>
      </c>
      <c r="F25" s="16" t="s">
        <v>30</v>
      </c>
      <c r="G25" s="15">
        <v>10</v>
      </c>
      <c r="H25" s="16" t="s">
        <v>23</v>
      </c>
      <c r="I25" s="15">
        <v>430</v>
      </c>
    </row>
    <row r="26" spans="1:9" ht="51.75" customHeight="1" x14ac:dyDescent="0.25">
      <c r="A26" s="17"/>
      <c r="B26" s="19" t="s">
        <v>53</v>
      </c>
      <c r="C26" s="15">
        <v>1</v>
      </c>
      <c r="D26" s="15">
        <v>15</v>
      </c>
      <c r="E26" s="16" t="s">
        <v>44</v>
      </c>
      <c r="F26" s="16" t="s">
        <v>54</v>
      </c>
      <c r="G26" s="15">
        <v>10</v>
      </c>
      <c r="H26" s="16" t="s">
        <v>23</v>
      </c>
      <c r="I26" s="15">
        <v>140</v>
      </c>
    </row>
    <row r="27" spans="1:9" ht="69" customHeight="1" x14ac:dyDescent="0.25">
      <c r="A27" s="17"/>
      <c r="B27" s="19" t="s">
        <v>55</v>
      </c>
      <c r="C27" s="15">
        <v>1</v>
      </c>
      <c r="D27" s="15">
        <v>16</v>
      </c>
      <c r="E27" s="16" t="s">
        <v>56</v>
      </c>
      <c r="F27" s="16" t="s">
        <v>54</v>
      </c>
      <c r="G27" s="15">
        <v>10</v>
      </c>
      <c r="H27" s="16" t="s">
        <v>23</v>
      </c>
      <c r="I27" s="15">
        <v>140</v>
      </c>
    </row>
    <row r="28" spans="1:9" ht="64.5" customHeight="1" x14ac:dyDescent="0.25">
      <c r="A28" s="17"/>
      <c r="B28" s="19" t="s">
        <v>55</v>
      </c>
      <c r="C28" s="15">
        <v>1</v>
      </c>
      <c r="D28" s="15">
        <v>16</v>
      </c>
      <c r="E28" s="16" t="s">
        <v>57</v>
      </c>
      <c r="F28" s="16" t="s">
        <v>54</v>
      </c>
      <c r="G28" s="15">
        <v>10</v>
      </c>
      <c r="H28" s="16" t="s">
        <v>23</v>
      </c>
      <c r="I28" s="15">
        <v>140</v>
      </c>
    </row>
    <row r="29" spans="1:9" ht="37.5" customHeight="1" x14ac:dyDescent="0.25">
      <c r="A29" s="17"/>
      <c r="B29" s="18" t="s">
        <v>58</v>
      </c>
      <c r="C29" s="15">
        <v>1</v>
      </c>
      <c r="D29" s="15">
        <v>17</v>
      </c>
      <c r="E29" s="16" t="s">
        <v>22</v>
      </c>
      <c r="F29" s="16" t="s">
        <v>54</v>
      </c>
      <c r="G29" s="15">
        <v>10</v>
      </c>
      <c r="H29" s="16" t="s">
        <v>23</v>
      </c>
      <c r="I29" s="15">
        <v>180</v>
      </c>
    </row>
    <row r="30" spans="1:9" ht="120" customHeight="1" x14ac:dyDescent="0.25">
      <c r="A30" s="17"/>
      <c r="B30" s="18" t="s">
        <v>59</v>
      </c>
      <c r="C30" s="15">
        <v>1</v>
      </c>
      <c r="D30" s="15">
        <v>17</v>
      </c>
      <c r="E30" s="16" t="s">
        <v>44</v>
      </c>
      <c r="F30" s="16" t="s">
        <v>21</v>
      </c>
      <c r="G30" s="15">
        <v>10</v>
      </c>
      <c r="H30" s="16" t="s">
        <v>23</v>
      </c>
      <c r="I30" s="15">
        <v>180</v>
      </c>
    </row>
    <row r="31" spans="1:9" ht="33.75" customHeight="1" x14ac:dyDescent="0.25">
      <c r="A31" s="17"/>
      <c r="B31" s="18" t="s">
        <v>60</v>
      </c>
      <c r="C31" s="15">
        <v>1</v>
      </c>
      <c r="D31" s="15">
        <v>17</v>
      </c>
      <c r="E31" s="16" t="s">
        <v>29</v>
      </c>
      <c r="F31" s="16" t="s">
        <v>54</v>
      </c>
      <c r="G31" s="15">
        <v>10</v>
      </c>
      <c r="H31" s="16" t="s">
        <v>23</v>
      </c>
      <c r="I31" s="15">
        <v>180</v>
      </c>
    </row>
    <row r="32" spans="1:9" ht="49.5" customHeight="1" x14ac:dyDescent="0.25">
      <c r="A32" s="17"/>
      <c r="B32" s="18" t="s">
        <v>61</v>
      </c>
      <c r="C32" s="15">
        <v>2</v>
      </c>
      <c r="D32" s="16" t="s">
        <v>44</v>
      </c>
      <c r="E32" s="16" t="s">
        <v>22</v>
      </c>
      <c r="F32" s="16" t="s">
        <v>62</v>
      </c>
      <c r="G32" s="15">
        <v>10</v>
      </c>
      <c r="H32" s="16" t="s">
        <v>23</v>
      </c>
      <c r="I32" s="15">
        <v>151</v>
      </c>
    </row>
    <row r="33" spans="1:9" ht="54.75" customHeight="1" x14ac:dyDescent="0.25">
      <c r="A33" s="17"/>
      <c r="B33" s="18" t="s">
        <v>63</v>
      </c>
      <c r="C33" s="15">
        <v>2</v>
      </c>
      <c r="D33" s="16" t="s">
        <v>44</v>
      </c>
      <c r="E33" s="16" t="s">
        <v>22</v>
      </c>
      <c r="F33" s="16" t="s">
        <v>64</v>
      </c>
      <c r="G33" s="15">
        <v>10</v>
      </c>
      <c r="H33" s="16" t="s">
        <v>23</v>
      </c>
      <c r="I33" s="15">
        <v>151</v>
      </c>
    </row>
    <row r="34" spans="1:9" ht="25.5" customHeight="1" x14ac:dyDescent="0.25">
      <c r="A34" s="17"/>
      <c r="B34" s="18" t="s">
        <v>65</v>
      </c>
      <c r="C34" s="15">
        <v>2</v>
      </c>
      <c r="D34" s="16" t="s">
        <v>44</v>
      </c>
      <c r="E34" s="16" t="s">
        <v>22</v>
      </c>
      <c r="F34" s="16" t="s">
        <v>66</v>
      </c>
      <c r="G34" s="15">
        <v>10</v>
      </c>
      <c r="H34" s="16" t="s">
        <v>23</v>
      </c>
      <c r="I34" s="15">
        <v>151</v>
      </c>
    </row>
    <row r="35" spans="1:9" ht="84.75" customHeight="1" x14ac:dyDescent="0.25">
      <c r="A35" s="17"/>
      <c r="B35" s="18" t="s">
        <v>67</v>
      </c>
      <c r="C35" s="15">
        <v>2</v>
      </c>
      <c r="D35" s="16" t="s">
        <v>44</v>
      </c>
      <c r="E35" s="16" t="s">
        <v>44</v>
      </c>
      <c r="F35" s="16" t="s">
        <v>68</v>
      </c>
      <c r="G35" s="15">
        <v>10</v>
      </c>
      <c r="H35" s="16" t="s">
        <v>23</v>
      </c>
      <c r="I35" s="15">
        <v>151</v>
      </c>
    </row>
    <row r="36" spans="1:9" ht="152.25" customHeight="1" x14ac:dyDescent="0.25">
      <c r="A36" s="17"/>
      <c r="B36" s="18" t="s">
        <v>69</v>
      </c>
      <c r="C36" s="15">
        <v>2</v>
      </c>
      <c r="D36" s="16" t="s">
        <v>44</v>
      </c>
      <c r="E36" s="16" t="s">
        <v>44</v>
      </c>
      <c r="F36" s="16" t="s">
        <v>70</v>
      </c>
      <c r="G36" s="15">
        <v>10</v>
      </c>
      <c r="H36" s="16" t="s">
        <v>23</v>
      </c>
      <c r="I36" s="15">
        <v>151</v>
      </c>
    </row>
    <row r="37" spans="1:9" ht="120" customHeight="1" x14ac:dyDescent="0.25">
      <c r="A37" s="17"/>
      <c r="B37" s="18" t="s">
        <v>71</v>
      </c>
      <c r="C37" s="15">
        <v>2</v>
      </c>
      <c r="D37" s="16" t="s">
        <v>44</v>
      </c>
      <c r="E37" s="16" t="s">
        <v>44</v>
      </c>
      <c r="F37" s="16" t="s">
        <v>70</v>
      </c>
      <c r="G37" s="15">
        <v>10</v>
      </c>
      <c r="H37" s="16" t="s">
        <v>72</v>
      </c>
      <c r="I37" s="15">
        <v>151</v>
      </c>
    </row>
    <row r="38" spans="1:9" ht="135.75" customHeight="1" x14ac:dyDescent="0.25">
      <c r="A38" s="17"/>
      <c r="B38" s="18" t="s">
        <v>73</v>
      </c>
      <c r="C38" s="15">
        <v>2</v>
      </c>
      <c r="D38" s="16" t="s">
        <v>44</v>
      </c>
      <c r="E38" s="16" t="s">
        <v>44</v>
      </c>
      <c r="F38" s="16" t="s">
        <v>70</v>
      </c>
      <c r="G38" s="15">
        <v>10</v>
      </c>
      <c r="H38" s="16" t="s">
        <v>74</v>
      </c>
      <c r="I38" s="15">
        <v>151</v>
      </c>
    </row>
    <row r="39" spans="1:9" ht="104.25" customHeight="1" x14ac:dyDescent="0.25">
      <c r="A39" s="17"/>
      <c r="B39" s="18" t="s">
        <v>75</v>
      </c>
      <c r="C39" s="15">
        <v>2</v>
      </c>
      <c r="D39" s="16" t="s">
        <v>44</v>
      </c>
      <c r="E39" s="16" t="s">
        <v>44</v>
      </c>
      <c r="F39" s="16" t="s">
        <v>76</v>
      </c>
      <c r="G39" s="15">
        <v>10</v>
      </c>
      <c r="H39" s="16" t="s">
        <v>23</v>
      </c>
      <c r="I39" s="15">
        <v>151</v>
      </c>
    </row>
    <row r="40" spans="1:9" ht="69" customHeight="1" x14ac:dyDescent="0.25">
      <c r="A40" s="17"/>
      <c r="B40" s="20" t="s">
        <v>77</v>
      </c>
      <c r="C40" s="15">
        <v>2</v>
      </c>
      <c r="D40" s="16" t="s">
        <v>44</v>
      </c>
      <c r="E40" s="16" t="s">
        <v>44</v>
      </c>
      <c r="F40" s="16" t="s">
        <v>76</v>
      </c>
      <c r="G40" s="15">
        <v>10</v>
      </c>
      <c r="H40" s="16" t="s">
        <v>72</v>
      </c>
      <c r="I40" s="15">
        <v>151</v>
      </c>
    </row>
    <row r="41" spans="1:9" ht="82.5" customHeight="1" x14ac:dyDescent="0.25">
      <c r="A41" s="17"/>
      <c r="B41" s="21" t="s">
        <v>78</v>
      </c>
      <c r="C41" s="15">
        <v>2</v>
      </c>
      <c r="D41" s="16" t="s">
        <v>44</v>
      </c>
      <c r="E41" s="16" t="s">
        <v>44</v>
      </c>
      <c r="F41" s="16" t="s">
        <v>76</v>
      </c>
      <c r="G41" s="15">
        <v>10</v>
      </c>
      <c r="H41" s="16" t="s">
        <v>74</v>
      </c>
      <c r="I41" s="15">
        <v>151</v>
      </c>
    </row>
    <row r="42" spans="1:9" ht="27.75" customHeight="1" x14ac:dyDescent="0.25">
      <c r="A42" s="17"/>
      <c r="B42" s="21" t="s">
        <v>79</v>
      </c>
      <c r="C42" s="15">
        <v>2</v>
      </c>
      <c r="D42" s="16" t="s">
        <v>44</v>
      </c>
      <c r="E42" s="16" t="s">
        <v>44</v>
      </c>
      <c r="F42" s="16" t="s">
        <v>66</v>
      </c>
      <c r="G42" s="15">
        <v>10</v>
      </c>
      <c r="H42" s="16" t="s">
        <v>23</v>
      </c>
      <c r="I42" s="15">
        <v>151</v>
      </c>
    </row>
    <row r="43" spans="1:9" ht="66.75" customHeight="1" x14ac:dyDescent="0.25">
      <c r="A43" s="17"/>
      <c r="B43" s="18" t="s">
        <v>80</v>
      </c>
      <c r="C43" s="15">
        <v>2</v>
      </c>
      <c r="D43" s="16" t="s">
        <v>44</v>
      </c>
      <c r="E43" s="16" t="s">
        <v>81</v>
      </c>
      <c r="F43" s="16" t="s">
        <v>36</v>
      </c>
      <c r="G43" s="15">
        <v>10</v>
      </c>
      <c r="H43" s="16" t="s">
        <v>23</v>
      </c>
      <c r="I43" s="15">
        <v>151</v>
      </c>
    </row>
    <row r="44" spans="1:9" ht="51" customHeight="1" x14ac:dyDescent="0.25">
      <c r="A44" s="17"/>
      <c r="B44" s="18" t="s">
        <v>82</v>
      </c>
      <c r="C44" s="16">
        <v>2</v>
      </c>
      <c r="D44" s="16" t="s">
        <v>44</v>
      </c>
      <c r="E44" s="16" t="s">
        <v>81</v>
      </c>
      <c r="F44" s="16" t="s">
        <v>83</v>
      </c>
      <c r="G44" s="16" t="s">
        <v>31</v>
      </c>
      <c r="H44" s="16" t="s">
        <v>23</v>
      </c>
      <c r="I44" s="16" t="s">
        <v>84</v>
      </c>
    </row>
    <row r="45" spans="1:9" ht="21" customHeight="1" x14ac:dyDescent="0.25">
      <c r="A45" s="17"/>
      <c r="B45" s="18" t="s">
        <v>85</v>
      </c>
      <c r="C45" s="15">
        <v>2</v>
      </c>
      <c r="D45" s="16" t="s">
        <v>44</v>
      </c>
      <c r="E45" s="16" t="s">
        <v>81</v>
      </c>
      <c r="F45" s="16" t="s">
        <v>66</v>
      </c>
      <c r="G45" s="15">
        <v>10</v>
      </c>
      <c r="H45" s="16" t="s">
        <v>23</v>
      </c>
      <c r="I45" s="15">
        <v>151</v>
      </c>
    </row>
    <row r="46" spans="1:9" ht="119.25" customHeight="1" x14ac:dyDescent="0.25">
      <c r="A46" s="17"/>
      <c r="B46" s="18" t="s">
        <v>86</v>
      </c>
      <c r="C46" s="15">
        <v>2</v>
      </c>
      <c r="D46" s="16" t="s">
        <v>44</v>
      </c>
      <c r="E46" s="16" t="s">
        <v>20</v>
      </c>
      <c r="F46" s="16" t="s">
        <v>87</v>
      </c>
      <c r="G46" s="15">
        <v>10</v>
      </c>
      <c r="H46" s="16" t="s">
        <v>23</v>
      </c>
      <c r="I46" s="15">
        <v>151</v>
      </c>
    </row>
    <row r="47" spans="1:9" ht="35.25" customHeight="1" x14ac:dyDescent="0.25">
      <c r="A47" s="17"/>
      <c r="B47" s="18" t="s">
        <v>88</v>
      </c>
      <c r="C47" s="15">
        <v>2</v>
      </c>
      <c r="D47" s="16" t="s">
        <v>44</v>
      </c>
      <c r="E47" s="16" t="s">
        <v>20</v>
      </c>
      <c r="F47" s="16" t="s">
        <v>66</v>
      </c>
      <c r="G47" s="15">
        <v>10</v>
      </c>
      <c r="H47" s="16" t="s">
        <v>23</v>
      </c>
      <c r="I47" s="15">
        <v>151</v>
      </c>
    </row>
    <row r="48" spans="1:9" ht="88.5" customHeight="1" x14ac:dyDescent="0.25">
      <c r="A48" s="22"/>
      <c r="B48" s="23" t="s">
        <v>89</v>
      </c>
      <c r="C48" s="24" t="s">
        <v>16</v>
      </c>
      <c r="D48" s="24" t="s">
        <v>90</v>
      </c>
      <c r="E48" s="24" t="s">
        <v>29</v>
      </c>
      <c r="F48" s="24" t="s">
        <v>91</v>
      </c>
      <c r="G48" s="24" t="s">
        <v>31</v>
      </c>
      <c r="H48" s="16" t="s">
        <v>23</v>
      </c>
      <c r="I48" s="24" t="s">
        <v>84</v>
      </c>
    </row>
    <row r="49" spans="2:2" x14ac:dyDescent="0.25">
      <c r="B49" s="25"/>
    </row>
    <row r="50" spans="2:2" ht="18" customHeight="1" x14ac:dyDescent="0.25">
      <c r="B50" s="26"/>
    </row>
    <row r="51" spans="2:2" ht="18" customHeight="1" x14ac:dyDescent="0.25">
      <c r="B51" s="27"/>
    </row>
    <row r="52" spans="2:2" x14ac:dyDescent="0.25">
      <c r="B52" s="1"/>
    </row>
    <row r="53" spans="2:2" x14ac:dyDescent="0.25">
      <c r="B53" s="1"/>
    </row>
    <row r="54" spans="2:2" x14ac:dyDescent="0.25">
      <c r="B54" s="28"/>
    </row>
    <row r="55" spans="2:2" x14ac:dyDescent="0.25">
      <c r="B55" s="29"/>
    </row>
    <row r="56" spans="2:2" x14ac:dyDescent="0.25">
      <c r="B56" s="1"/>
    </row>
    <row r="57" spans="2:2" x14ac:dyDescent="0.25">
      <c r="B57" s="30"/>
    </row>
    <row r="58" spans="2:2" x14ac:dyDescent="0.25">
      <c r="B58" s="31"/>
    </row>
    <row r="59" spans="2:2" x14ac:dyDescent="0.25">
      <c r="B59" s="31"/>
    </row>
    <row r="60" spans="2:2" x14ac:dyDescent="0.25">
      <c r="B60" s="31"/>
    </row>
    <row r="61" spans="2:2" x14ac:dyDescent="0.25">
      <c r="B61" s="31"/>
    </row>
    <row r="62" spans="2:2" x14ac:dyDescent="0.25">
      <c r="B62" s="31"/>
    </row>
    <row r="63" spans="2:2" x14ac:dyDescent="0.25">
      <c r="B63" s="31"/>
    </row>
    <row r="64" spans="2:2" x14ac:dyDescent="0.25">
      <c r="B64" s="31"/>
    </row>
    <row r="65" spans="2:2" x14ac:dyDescent="0.25">
      <c r="B65" s="32"/>
    </row>
    <row r="66" spans="2:2" x14ac:dyDescent="0.25">
      <c r="B66" s="32"/>
    </row>
    <row r="67" spans="2:2" x14ac:dyDescent="0.25">
      <c r="B67" s="33"/>
    </row>
    <row r="68" spans="2:2" x14ac:dyDescent="0.25">
      <c r="B68" s="34"/>
    </row>
    <row r="69" spans="2:2" x14ac:dyDescent="0.25">
      <c r="B69" s="34"/>
    </row>
    <row r="70" spans="2:2" x14ac:dyDescent="0.25">
      <c r="B70" s="34"/>
    </row>
    <row r="71" spans="2:2" x14ac:dyDescent="0.25">
      <c r="B71" s="35"/>
    </row>
    <row r="72" spans="2:2" x14ac:dyDescent="0.25">
      <c r="B72" s="25"/>
    </row>
    <row r="73" spans="2:2" x14ac:dyDescent="0.25">
      <c r="B73" s="25"/>
    </row>
    <row r="74" spans="2:2" x14ac:dyDescent="0.25">
      <c r="B74" s="26"/>
    </row>
    <row r="75" spans="2:2" x14ac:dyDescent="0.25">
      <c r="B75" s="34"/>
    </row>
    <row r="76" spans="2:2" x14ac:dyDescent="0.25">
      <c r="B76" s="1"/>
    </row>
    <row r="77" spans="2:2" x14ac:dyDescent="0.25">
      <c r="B77" s="1"/>
    </row>
    <row r="78" spans="2:2" x14ac:dyDescent="0.25">
      <c r="B78" s="36"/>
    </row>
    <row r="79" spans="2:2" x14ac:dyDescent="0.25">
      <c r="B79" s="32"/>
    </row>
    <row r="80" spans="2:2" x14ac:dyDescent="0.25">
      <c r="B80" s="29"/>
    </row>
    <row r="81" spans="2:2" x14ac:dyDescent="0.25">
      <c r="B81" s="36"/>
    </row>
    <row r="82" spans="2:2" x14ac:dyDescent="0.25">
      <c r="B82" s="37"/>
    </row>
    <row r="83" spans="2:2" x14ac:dyDescent="0.25">
      <c r="B83" s="37"/>
    </row>
    <row r="84" spans="2:2" x14ac:dyDescent="0.25">
      <c r="B84" s="34"/>
    </row>
    <row r="85" spans="2:2" x14ac:dyDescent="0.25">
      <c r="B85" s="37"/>
    </row>
    <row r="86" spans="2:2" x14ac:dyDescent="0.25">
      <c r="B86" s="37"/>
    </row>
    <row r="87" spans="2:2" x14ac:dyDescent="0.25">
      <c r="B87" s="38"/>
    </row>
    <row r="88" spans="2:2" x14ac:dyDescent="0.25">
      <c r="B88" s="39"/>
    </row>
    <row r="89" spans="2:2" x14ac:dyDescent="0.25">
      <c r="B89" s="40"/>
    </row>
    <row r="90" spans="2:2" x14ac:dyDescent="0.25">
      <c r="B90" s="40"/>
    </row>
    <row r="91" spans="2:2" x14ac:dyDescent="0.25">
      <c r="B91" s="40"/>
    </row>
    <row r="92" spans="2:2" x14ac:dyDescent="0.25">
      <c r="B92" s="40"/>
    </row>
    <row r="93" spans="2:2" x14ac:dyDescent="0.25">
      <c r="B93" s="40"/>
    </row>
    <row r="94" spans="2:2" x14ac:dyDescent="0.25">
      <c r="B94" s="40"/>
    </row>
    <row r="95" spans="2:2" x14ac:dyDescent="0.25">
      <c r="B95" s="40"/>
    </row>
    <row r="96" spans="2:2" x14ac:dyDescent="0.25">
      <c r="B96" s="40"/>
    </row>
    <row r="97" spans="2:2" x14ac:dyDescent="0.25">
      <c r="B97" s="40"/>
    </row>
    <row r="98" spans="2:2" x14ac:dyDescent="0.25">
      <c r="B98" s="40"/>
    </row>
    <row r="99" spans="2:2" x14ac:dyDescent="0.25">
      <c r="B99" s="40"/>
    </row>
    <row r="100" spans="2:2" x14ac:dyDescent="0.25">
      <c r="B100" s="40"/>
    </row>
    <row r="101" spans="2:2" x14ac:dyDescent="0.25">
      <c r="B101" s="32"/>
    </row>
    <row r="102" spans="2:2" x14ac:dyDescent="0.25">
      <c r="B102" s="34"/>
    </row>
    <row r="103" spans="2:2" x14ac:dyDescent="0.25">
      <c r="B103" s="34"/>
    </row>
    <row r="104" spans="2:2" x14ac:dyDescent="0.25">
      <c r="B104" s="34"/>
    </row>
    <row r="105" spans="2:2" x14ac:dyDescent="0.25">
      <c r="B105" s="34"/>
    </row>
    <row r="106" spans="2:2" x14ac:dyDescent="0.25">
      <c r="B106" s="34"/>
    </row>
    <row r="107" spans="2:2" x14ac:dyDescent="0.25">
      <c r="B107" s="34"/>
    </row>
    <row r="108" spans="2:2" x14ac:dyDescent="0.25">
      <c r="B108" s="34"/>
    </row>
    <row r="109" spans="2:2" x14ac:dyDescent="0.25">
      <c r="B109" s="34"/>
    </row>
    <row r="110" spans="2:2" x14ac:dyDescent="0.25">
      <c r="B110" s="34"/>
    </row>
    <row r="111" spans="2:2" x14ac:dyDescent="0.25">
      <c r="B111" s="34"/>
    </row>
    <row r="112" spans="2:2" x14ac:dyDescent="0.25">
      <c r="B112" s="34"/>
    </row>
    <row r="113" spans="2:2" x14ac:dyDescent="0.25">
      <c r="B113" s="34"/>
    </row>
    <row r="114" spans="2:2" x14ac:dyDescent="0.25">
      <c r="B114" s="34"/>
    </row>
    <row r="115" spans="2:2" x14ac:dyDescent="0.25">
      <c r="B115" s="32"/>
    </row>
    <row r="116" spans="2:2" x14ac:dyDescent="0.25">
      <c r="B116" s="32"/>
    </row>
  </sheetData>
  <mergeCells count="11">
    <mergeCell ref="D1:I1"/>
    <mergeCell ref="I8:I9"/>
    <mergeCell ref="B4:I4"/>
    <mergeCell ref="B5:I6"/>
    <mergeCell ref="B7:I7"/>
    <mergeCell ref="D3:I3"/>
    <mergeCell ref="A8:A9"/>
    <mergeCell ref="B8:B9"/>
    <mergeCell ref="C8:G8"/>
    <mergeCell ref="H8:H9"/>
    <mergeCell ref="D2:I2"/>
  </mergeCells>
  <pageMargins left="0.75" right="0.37999999523162797" top="1" bottom="0.89000004529953003" header="0.5" footer="0.5"/>
  <pageSetup paperSize="9" fitToWidth="0" fitToHeight="0" orientation="portrait"/>
  <drawing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workbookViewId="0">
      <selection activeCell="F1" sqref="F1:K1"/>
    </sheetView>
  </sheetViews>
  <sheetFormatPr defaultColWidth="9" defaultRowHeight="12.75" x14ac:dyDescent="0.2"/>
  <cols>
    <col min="1" max="1" width="21.7109375" customWidth="1"/>
    <col min="7" max="7" width="11.5703125" customWidth="1"/>
    <col min="8" max="8" width="14.7109375" customWidth="1"/>
    <col min="9" max="11" width="15.5703125" customWidth="1"/>
  </cols>
  <sheetData>
    <row r="1" spans="1:11" ht="130.5" customHeight="1" x14ac:dyDescent="0.25">
      <c r="A1" s="34"/>
      <c r="B1" s="181"/>
      <c r="C1" s="181"/>
      <c r="D1" s="181"/>
      <c r="E1" s="181"/>
      <c r="F1" s="356" t="s">
        <v>412</v>
      </c>
      <c r="G1" s="356"/>
      <c r="H1" s="356"/>
      <c r="I1" s="356"/>
      <c r="J1" s="356"/>
      <c r="K1" s="356"/>
    </row>
    <row r="2" spans="1:11" ht="31.5" customHeight="1" x14ac:dyDescent="0.25">
      <c r="A2" s="290" t="s">
        <v>380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</row>
    <row r="3" spans="1:11" ht="31.5" customHeight="1" x14ac:dyDescent="0.25">
      <c r="A3" s="5"/>
      <c r="B3" s="5"/>
      <c r="C3" s="5"/>
      <c r="D3" s="5"/>
      <c r="E3" s="5"/>
      <c r="F3" s="5"/>
      <c r="G3" s="5"/>
      <c r="H3" s="5"/>
      <c r="I3" s="228"/>
    </row>
    <row r="4" spans="1:11" ht="31.15" customHeight="1" x14ac:dyDescent="0.2">
      <c r="A4" s="283" t="s">
        <v>348</v>
      </c>
      <c r="B4" s="357"/>
      <c r="C4" s="358"/>
      <c r="D4" s="358"/>
      <c r="E4" s="358"/>
      <c r="F4" s="358"/>
      <c r="G4" s="358"/>
      <c r="H4" s="359"/>
      <c r="I4" s="365" t="s">
        <v>381</v>
      </c>
      <c r="J4" s="365" t="s">
        <v>382</v>
      </c>
      <c r="K4" s="365" t="s">
        <v>383</v>
      </c>
    </row>
    <row r="5" spans="1:11" ht="102" customHeight="1" x14ac:dyDescent="0.2">
      <c r="A5" s="303"/>
      <c r="B5" s="360" t="s">
        <v>10</v>
      </c>
      <c r="C5" s="360" t="s">
        <v>11</v>
      </c>
      <c r="D5" s="362" t="s">
        <v>384</v>
      </c>
      <c r="E5" s="363"/>
      <c r="F5" s="364"/>
      <c r="G5" s="283" t="s">
        <v>385</v>
      </c>
      <c r="H5" s="304"/>
      <c r="I5" s="366"/>
      <c r="J5" s="366"/>
      <c r="K5" s="366"/>
    </row>
    <row r="6" spans="1:11" ht="150.75" customHeight="1" x14ac:dyDescent="0.2">
      <c r="A6" s="284"/>
      <c r="B6" s="361"/>
      <c r="C6" s="361"/>
      <c r="D6" s="229"/>
      <c r="E6" s="196" t="s">
        <v>13</v>
      </c>
      <c r="F6" s="196" t="s">
        <v>14</v>
      </c>
      <c r="G6" s="230" t="s">
        <v>386</v>
      </c>
      <c r="H6" s="230" t="s">
        <v>387</v>
      </c>
      <c r="I6" s="367"/>
      <c r="J6" s="367"/>
      <c r="K6" s="367"/>
    </row>
    <row r="7" spans="1:11" ht="15.75" x14ac:dyDescent="0.2">
      <c r="A7" s="8">
        <v>1</v>
      </c>
      <c r="B7" s="185">
        <v>2</v>
      </c>
      <c r="C7" s="185">
        <v>3</v>
      </c>
      <c r="D7" s="185">
        <v>4</v>
      </c>
      <c r="E7" s="185">
        <v>5</v>
      </c>
      <c r="F7" s="185">
        <v>6</v>
      </c>
      <c r="G7" s="185">
        <v>7</v>
      </c>
      <c r="H7" s="185">
        <v>8</v>
      </c>
      <c r="I7" s="185">
        <v>9</v>
      </c>
      <c r="J7" s="185">
        <v>10</v>
      </c>
      <c r="K7" s="185">
        <v>11</v>
      </c>
    </row>
    <row r="8" spans="1:11" ht="68.25" customHeight="1" x14ac:dyDescent="0.2">
      <c r="A8" s="189" t="s">
        <v>350</v>
      </c>
      <c r="B8" s="204" t="s">
        <v>22</v>
      </c>
      <c r="C8" s="204" t="s">
        <v>109</v>
      </c>
      <c r="D8" s="204" t="s">
        <v>109</v>
      </c>
      <c r="E8" s="204" t="s">
        <v>109</v>
      </c>
      <c r="F8" s="204" t="s">
        <v>109</v>
      </c>
      <c r="G8" s="204" t="s">
        <v>23</v>
      </c>
      <c r="H8" s="204" t="s">
        <v>91</v>
      </c>
      <c r="I8" s="231" t="s">
        <v>388</v>
      </c>
      <c r="J8" s="231">
        <v>0</v>
      </c>
      <c r="K8" s="231">
        <v>0</v>
      </c>
    </row>
    <row r="9" spans="1:11" ht="69.75" customHeight="1" x14ac:dyDescent="0.2">
      <c r="A9" s="20" t="s">
        <v>351</v>
      </c>
      <c r="B9" s="195" t="s">
        <v>22</v>
      </c>
      <c r="C9" s="195" t="s">
        <v>29</v>
      </c>
      <c r="D9" s="195" t="s">
        <v>109</v>
      </c>
      <c r="E9" s="195" t="s">
        <v>109</v>
      </c>
      <c r="F9" s="195" t="s">
        <v>109</v>
      </c>
      <c r="G9" s="195" t="s">
        <v>23</v>
      </c>
      <c r="H9" s="195" t="s">
        <v>91</v>
      </c>
      <c r="I9" s="195" t="s">
        <v>388</v>
      </c>
      <c r="J9" s="57">
        <v>0</v>
      </c>
      <c r="K9" s="57">
        <v>0</v>
      </c>
    </row>
    <row r="10" spans="1:11" ht="43.5" customHeight="1" x14ac:dyDescent="0.2">
      <c r="A10" s="208" t="s">
        <v>352</v>
      </c>
      <c r="B10" s="195" t="s">
        <v>22</v>
      </c>
      <c r="C10" s="195" t="s">
        <v>29</v>
      </c>
      <c r="D10" s="195" t="s">
        <v>109</v>
      </c>
      <c r="E10" s="195" t="s">
        <v>109</v>
      </c>
      <c r="F10" s="195" t="s">
        <v>109</v>
      </c>
      <c r="G10" s="195" t="s">
        <v>23</v>
      </c>
      <c r="H10" s="195" t="s">
        <v>353</v>
      </c>
      <c r="I10" s="53">
        <f t="shared" ref="I10:K12" si="0">I11</f>
        <v>-12749342.58</v>
      </c>
      <c r="J10" s="53">
        <f t="shared" si="0"/>
        <v>-11372047.6</v>
      </c>
      <c r="K10" s="53">
        <f t="shared" si="0"/>
        <v>-1999019.51</v>
      </c>
    </row>
    <row r="11" spans="1:11" ht="53.25" customHeight="1" x14ac:dyDescent="0.2">
      <c r="A11" s="43" t="s">
        <v>354</v>
      </c>
      <c r="B11" s="195" t="s">
        <v>22</v>
      </c>
      <c r="C11" s="195" t="s">
        <v>29</v>
      </c>
      <c r="D11" s="195" t="s">
        <v>109</v>
      </c>
      <c r="E11" s="195" t="s">
        <v>109</v>
      </c>
      <c r="F11" s="195" t="s">
        <v>109</v>
      </c>
      <c r="G11" s="195" t="s">
        <v>23</v>
      </c>
      <c r="H11" s="195" t="s">
        <v>353</v>
      </c>
      <c r="I11" s="57">
        <f t="shared" si="0"/>
        <v>-12749342.58</v>
      </c>
      <c r="J11" s="57">
        <f t="shared" si="0"/>
        <v>-11372047.6</v>
      </c>
      <c r="K11" s="57">
        <f t="shared" si="0"/>
        <v>-1999019.51</v>
      </c>
    </row>
    <row r="12" spans="1:11" ht="48.75" customHeight="1" x14ac:dyDescent="0.2">
      <c r="A12" s="43" t="s">
        <v>355</v>
      </c>
      <c r="B12" s="195" t="s">
        <v>22</v>
      </c>
      <c r="C12" s="195" t="s">
        <v>29</v>
      </c>
      <c r="D12" s="195" t="s">
        <v>44</v>
      </c>
      <c r="E12" s="195" t="s">
        <v>22</v>
      </c>
      <c r="F12" s="195" t="s">
        <v>109</v>
      </c>
      <c r="G12" s="195" t="s">
        <v>23</v>
      </c>
      <c r="H12" s="195" t="s">
        <v>344</v>
      </c>
      <c r="I12" s="57">
        <f t="shared" si="0"/>
        <v>-12749342.58</v>
      </c>
      <c r="J12" s="57">
        <f t="shared" si="0"/>
        <v>-11372047.6</v>
      </c>
      <c r="K12" s="57">
        <f t="shared" si="0"/>
        <v>-1999019.51</v>
      </c>
    </row>
    <row r="13" spans="1:11" ht="63" customHeight="1" x14ac:dyDescent="0.2">
      <c r="A13" s="43" t="s">
        <v>389</v>
      </c>
      <c r="B13" s="195" t="s">
        <v>22</v>
      </c>
      <c r="C13" s="195" t="s">
        <v>29</v>
      </c>
      <c r="D13" s="195" t="s">
        <v>44</v>
      </c>
      <c r="E13" s="195" t="s">
        <v>22</v>
      </c>
      <c r="F13" s="195" t="s">
        <v>31</v>
      </c>
      <c r="G13" s="195" t="s">
        <v>23</v>
      </c>
      <c r="H13" s="195" t="s">
        <v>344</v>
      </c>
      <c r="I13" s="57">
        <v>-12749342.58</v>
      </c>
      <c r="J13" s="57">
        <v>-11372047.6</v>
      </c>
      <c r="K13" s="57">
        <v>-1999019.51</v>
      </c>
    </row>
    <row r="14" spans="1:11" ht="45" customHeight="1" x14ac:dyDescent="0.2">
      <c r="A14" s="43" t="s">
        <v>356</v>
      </c>
      <c r="B14" s="195" t="s">
        <v>22</v>
      </c>
      <c r="C14" s="195" t="s">
        <v>29</v>
      </c>
      <c r="D14" s="195" t="s">
        <v>109</v>
      </c>
      <c r="E14" s="195" t="s">
        <v>109</v>
      </c>
      <c r="F14" s="195" t="s">
        <v>109</v>
      </c>
      <c r="G14" s="195" t="s">
        <v>23</v>
      </c>
      <c r="H14" s="195" t="s">
        <v>299</v>
      </c>
      <c r="I14" s="57">
        <f t="shared" ref="I14:K16" si="1">I15</f>
        <v>71968616.019999996</v>
      </c>
      <c r="J14" s="57">
        <f t="shared" si="1"/>
        <v>11512234.41</v>
      </c>
      <c r="K14" s="57">
        <f t="shared" si="1"/>
        <v>11859729.530000001</v>
      </c>
    </row>
    <row r="15" spans="1:11" ht="45.75" customHeight="1" x14ac:dyDescent="0.2">
      <c r="A15" s="43" t="s">
        <v>357</v>
      </c>
      <c r="B15" s="195" t="s">
        <v>22</v>
      </c>
      <c r="C15" s="195" t="s">
        <v>29</v>
      </c>
      <c r="D15" s="195" t="s">
        <v>109</v>
      </c>
      <c r="E15" s="195" t="s">
        <v>109</v>
      </c>
      <c r="F15" s="195" t="s">
        <v>109</v>
      </c>
      <c r="G15" s="195" t="s">
        <v>23</v>
      </c>
      <c r="H15" s="195" t="s">
        <v>299</v>
      </c>
      <c r="I15" s="57">
        <f t="shared" si="1"/>
        <v>71968616.019999996</v>
      </c>
      <c r="J15" s="57">
        <f t="shared" si="1"/>
        <v>11512234.41</v>
      </c>
      <c r="K15" s="57">
        <f t="shared" si="1"/>
        <v>11859729.530000001</v>
      </c>
    </row>
    <row r="16" spans="1:11" ht="57.75" customHeight="1" x14ac:dyDescent="0.2">
      <c r="A16" s="43" t="s">
        <v>358</v>
      </c>
      <c r="B16" s="195" t="s">
        <v>22</v>
      </c>
      <c r="C16" s="195" t="s">
        <v>29</v>
      </c>
      <c r="D16" s="195" t="s">
        <v>44</v>
      </c>
      <c r="E16" s="195" t="s">
        <v>22</v>
      </c>
      <c r="F16" s="195" t="s">
        <v>109</v>
      </c>
      <c r="G16" s="195" t="s">
        <v>23</v>
      </c>
      <c r="H16" s="195" t="s">
        <v>301</v>
      </c>
      <c r="I16" s="57">
        <f t="shared" si="1"/>
        <v>71968616.019999996</v>
      </c>
      <c r="J16" s="57">
        <f t="shared" si="1"/>
        <v>11512234.41</v>
      </c>
      <c r="K16" s="57">
        <f t="shared" si="1"/>
        <v>11859729.530000001</v>
      </c>
    </row>
    <row r="17" spans="1:11" ht="63.75" customHeight="1" x14ac:dyDescent="0.2">
      <c r="A17" s="43" t="s">
        <v>390</v>
      </c>
      <c r="B17" s="195" t="s">
        <v>22</v>
      </c>
      <c r="C17" s="195" t="s">
        <v>29</v>
      </c>
      <c r="D17" s="195" t="s">
        <v>44</v>
      </c>
      <c r="E17" s="195" t="s">
        <v>22</v>
      </c>
      <c r="F17" s="195" t="s">
        <v>31</v>
      </c>
      <c r="G17" s="195" t="s">
        <v>23</v>
      </c>
      <c r="H17" s="195" t="s">
        <v>301</v>
      </c>
      <c r="I17" s="57">
        <f>'Прилож 3'!J174</f>
        <v>71968616.019999996</v>
      </c>
      <c r="J17" s="57">
        <f>'Прилож 3'!L174</f>
        <v>11512234.41</v>
      </c>
      <c r="K17" s="57">
        <f>'Прилож 3'!N174</f>
        <v>11859729.530000001</v>
      </c>
    </row>
    <row r="18" spans="1:11" ht="57" customHeight="1" x14ac:dyDescent="0.2">
      <c r="A18" s="43" t="s">
        <v>359</v>
      </c>
      <c r="B18" s="195"/>
      <c r="C18" s="195"/>
      <c r="D18" s="195"/>
      <c r="E18" s="195"/>
      <c r="F18" s="210" t="s">
        <v>29</v>
      </c>
      <c r="G18" s="195"/>
      <c r="H18" s="195"/>
      <c r="I18" s="57" t="s">
        <v>388</v>
      </c>
      <c r="J18" s="232">
        <v>0</v>
      </c>
      <c r="K18" s="232">
        <v>0</v>
      </c>
    </row>
  </sheetData>
  <mergeCells count="11">
    <mergeCell ref="F1:K1"/>
    <mergeCell ref="A2:K2"/>
    <mergeCell ref="A4:A6"/>
    <mergeCell ref="B4:H4"/>
    <mergeCell ref="B5:B6"/>
    <mergeCell ref="C5:C6"/>
    <mergeCell ref="D5:F5"/>
    <mergeCell ref="G5:H5"/>
    <mergeCell ref="I4:I6"/>
    <mergeCell ref="J4:J6"/>
    <mergeCell ref="K4:K6"/>
  </mergeCells>
  <pageMargins left="1.18110227584839" right="0.19685038924217199" top="0.19685038924217199" bottom="0.19685038924217199" header="0.51181101799011197" footer="0.51181101799011197"/>
  <pageSetup paperSize="9" fitToHeight="0" orientation="portrait"/>
  <headerFooter>
    <oddHeader>&amp;R&amp;10&amp;"Arial,Regular"&amp;P&amp;12&amp;"-,Regular"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opLeftCell="A3" zoomScale="80" zoomScaleNormal="80" workbookViewId="0">
      <selection activeCell="D2" sqref="D2:K2"/>
    </sheetView>
  </sheetViews>
  <sheetFormatPr defaultColWidth="9" defaultRowHeight="15.75" x14ac:dyDescent="0.25"/>
  <cols>
    <col min="1" max="1" width="43.85546875" style="7" customWidth="1"/>
    <col min="2" max="2" width="7" style="7" customWidth="1"/>
    <col min="3" max="3" width="6.85546875" style="7" customWidth="1"/>
    <col min="4" max="4" width="5.140625" style="7" customWidth="1"/>
    <col min="5" max="5" width="7.42578125" style="7" customWidth="1"/>
    <col min="6" max="6" width="6.140625" style="7" customWidth="1"/>
    <col min="7" max="7" width="12.140625" style="7" customWidth="1"/>
    <col min="8" max="8" width="13.28515625" style="7" customWidth="1"/>
    <col min="9" max="9" width="15.42578125" style="7" customWidth="1"/>
    <col min="10" max="10" width="16.42578125" style="7" customWidth="1"/>
    <col min="11" max="11" width="17.85546875" style="7" customWidth="1"/>
    <col min="12" max="12" width="9" style="7" customWidth="1"/>
    <col min="13" max="16384" width="9" style="7"/>
  </cols>
  <sheetData>
    <row r="1" spans="1:11" ht="21" customHeight="1" x14ac:dyDescent="0.25">
      <c r="E1" s="299"/>
      <c r="F1" s="299"/>
      <c r="G1" s="299"/>
      <c r="H1" s="299"/>
      <c r="I1" s="299"/>
      <c r="J1" s="299"/>
      <c r="K1" s="299"/>
    </row>
    <row r="2" spans="1:11" ht="78" customHeight="1" x14ac:dyDescent="0.25">
      <c r="A2" s="3"/>
      <c r="B2"/>
      <c r="C2"/>
      <c r="D2" s="300" t="s">
        <v>407</v>
      </c>
      <c r="E2" s="300"/>
      <c r="F2" s="300"/>
      <c r="G2" s="300"/>
      <c r="H2" s="300"/>
      <c r="I2" s="300"/>
      <c r="J2" s="300"/>
      <c r="K2" s="300"/>
    </row>
    <row r="3" spans="1:11" ht="18.75" customHeight="1" x14ac:dyDescent="0.25">
      <c r="D3" s="301"/>
      <c r="E3" s="301"/>
      <c r="F3" s="301"/>
      <c r="G3" s="301"/>
      <c r="H3" s="301"/>
      <c r="I3" s="301"/>
      <c r="J3" s="301"/>
      <c r="K3" s="301"/>
    </row>
    <row r="4" spans="1:11" ht="43.5" customHeight="1" x14ac:dyDescent="0.25">
      <c r="A4" s="302" t="s">
        <v>406</v>
      </c>
      <c r="B4" s="302"/>
      <c r="C4" s="302"/>
      <c r="D4" s="302"/>
      <c r="E4" s="302"/>
      <c r="F4" s="302"/>
      <c r="G4" s="302"/>
      <c r="H4" s="302"/>
      <c r="I4" s="302"/>
      <c r="J4" s="302"/>
      <c r="K4" s="302"/>
    </row>
    <row r="5" spans="1:11" ht="13.5" customHeight="1" x14ac:dyDescent="0.25"/>
    <row r="6" spans="1:11" ht="33" customHeight="1" x14ac:dyDescent="0.25">
      <c r="A6" s="283" t="s">
        <v>93</v>
      </c>
      <c r="B6" s="283" t="s">
        <v>94</v>
      </c>
      <c r="C6" s="305"/>
      <c r="D6" s="305"/>
      <c r="E6" s="305"/>
      <c r="F6" s="305"/>
      <c r="G6" s="305"/>
      <c r="H6" s="304"/>
      <c r="I6" s="283" t="s">
        <v>95</v>
      </c>
      <c r="J6" s="306"/>
      <c r="K6" s="307"/>
    </row>
    <row r="7" spans="1:11" ht="48.75" customHeight="1" x14ac:dyDescent="0.25">
      <c r="A7" s="303"/>
      <c r="B7" s="283" t="s">
        <v>96</v>
      </c>
      <c r="C7" s="305"/>
      <c r="D7" s="305"/>
      <c r="E7" s="305"/>
      <c r="F7" s="304"/>
      <c r="G7" s="283" t="s">
        <v>97</v>
      </c>
      <c r="H7" s="304"/>
      <c r="I7" s="308"/>
      <c r="J7" s="309"/>
      <c r="K7" s="310"/>
    </row>
    <row r="8" spans="1:11" ht="80.25" customHeight="1" x14ac:dyDescent="0.25">
      <c r="A8" s="284"/>
      <c r="B8" s="42" t="s">
        <v>98</v>
      </c>
      <c r="C8" s="42" t="s">
        <v>99</v>
      </c>
      <c r="D8" s="42" t="s">
        <v>100</v>
      </c>
      <c r="E8" s="42" t="s">
        <v>101</v>
      </c>
      <c r="F8" s="42" t="s">
        <v>102</v>
      </c>
      <c r="G8" s="42" t="s">
        <v>103</v>
      </c>
      <c r="H8" s="42" t="s">
        <v>104</v>
      </c>
      <c r="I8" s="8" t="s">
        <v>105</v>
      </c>
      <c r="J8" s="8" t="s">
        <v>106</v>
      </c>
      <c r="K8" s="8" t="s">
        <v>107</v>
      </c>
    </row>
    <row r="9" spans="1:11" x14ac:dyDescent="0.25">
      <c r="A9" s="11" t="s">
        <v>15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5">
        <v>10</v>
      </c>
      <c r="K9" s="15">
        <v>11</v>
      </c>
    </row>
    <row r="10" spans="1:11" x14ac:dyDescent="0.25">
      <c r="A10" s="43" t="s">
        <v>180</v>
      </c>
      <c r="B10" s="44" t="s">
        <v>16</v>
      </c>
      <c r="C10" s="44" t="s">
        <v>109</v>
      </c>
      <c r="D10" s="44" t="s">
        <v>109</v>
      </c>
      <c r="E10" s="44" t="s">
        <v>91</v>
      </c>
      <c r="F10" s="44" t="s">
        <v>109</v>
      </c>
      <c r="G10" s="44" t="s">
        <v>23</v>
      </c>
      <c r="H10" s="44" t="s">
        <v>91</v>
      </c>
      <c r="I10" s="56">
        <f>I11+I21+I15</f>
        <v>64941665.57</v>
      </c>
      <c r="J10" s="56">
        <f>J11+J21</f>
        <v>6511030.5999999996</v>
      </c>
      <c r="K10" s="56">
        <f>K11+K21</f>
        <v>6551080.5099999998</v>
      </c>
    </row>
    <row r="11" spans="1:11" ht="49.5" customHeight="1" x14ac:dyDescent="0.25">
      <c r="A11" s="43" t="s">
        <v>181</v>
      </c>
      <c r="B11" s="44" t="s">
        <v>16</v>
      </c>
      <c r="C11" s="44" t="s">
        <v>44</v>
      </c>
      <c r="D11" s="44" t="s">
        <v>109</v>
      </c>
      <c r="E11" s="44" t="s">
        <v>91</v>
      </c>
      <c r="F11" s="44" t="s">
        <v>109</v>
      </c>
      <c r="G11" s="44" t="s">
        <v>23</v>
      </c>
      <c r="H11" s="44" t="s">
        <v>91</v>
      </c>
      <c r="I11" s="56">
        <f>I12+I18</f>
        <v>7816137.5800000001</v>
      </c>
      <c r="J11" s="56">
        <f>J12+J18</f>
        <v>6341030.5999999996</v>
      </c>
      <c r="K11" s="56">
        <f>K12+K18</f>
        <v>6361080.5099999998</v>
      </c>
    </row>
    <row r="12" spans="1:11" ht="34.5" customHeight="1" x14ac:dyDescent="0.25">
      <c r="A12" s="43" t="s">
        <v>182</v>
      </c>
      <c r="B12" s="44" t="s">
        <v>16</v>
      </c>
      <c r="C12" s="44" t="s">
        <v>44</v>
      </c>
      <c r="D12" s="44" t="s">
        <v>31</v>
      </c>
      <c r="E12" s="44" t="s">
        <v>91</v>
      </c>
      <c r="F12" s="44" t="s">
        <v>109</v>
      </c>
      <c r="G12" s="44" t="s">
        <v>23</v>
      </c>
      <c r="H12" s="44" t="s">
        <v>183</v>
      </c>
      <c r="I12" s="56">
        <f t="shared" ref="I12:K13" si="0">I13</f>
        <v>7426872.5800000001</v>
      </c>
      <c r="J12" s="56">
        <f t="shared" si="0"/>
        <v>5911667.5999999996</v>
      </c>
      <c r="K12" s="56">
        <f t="shared" si="0"/>
        <v>5890919.5099999998</v>
      </c>
    </row>
    <row r="13" spans="1:11" ht="36" customHeight="1" x14ac:dyDescent="0.25">
      <c r="A13" s="43" t="s">
        <v>184</v>
      </c>
      <c r="B13" s="44" t="s">
        <v>16</v>
      </c>
      <c r="C13" s="44" t="s">
        <v>44</v>
      </c>
      <c r="D13" s="44" t="s">
        <v>185</v>
      </c>
      <c r="E13" s="44" t="s">
        <v>62</v>
      </c>
      <c r="F13" s="44" t="s">
        <v>109</v>
      </c>
      <c r="G13" s="44" t="s">
        <v>23</v>
      </c>
      <c r="H13" s="44" t="s">
        <v>183</v>
      </c>
      <c r="I13" s="46">
        <f t="shared" si="0"/>
        <v>7426872.5800000001</v>
      </c>
      <c r="J13" s="46">
        <f t="shared" si="0"/>
        <v>5911667.5999999996</v>
      </c>
      <c r="K13" s="46">
        <f t="shared" si="0"/>
        <v>5890919.5099999998</v>
      </c>
    </row>
    <row r="14" spans="1:11" ht="69" customHeight="1" x14ac:dyDescent="0.25">
      <c r="A14" s="43" t="s">
        <v>186</v>
      </c>
      <c r="B14" s="44" t="s">
        <v>16</v>
      </c>
      <c r="C14" s="44" t="s">
        <v>44</v>
      </c>
      <c r="D14" s="44" t="s">
        <v>185</v>
      </c>
      <c r="E14" s="44" t="s">
        <v>62</v>
      </c>
      <c r="F14" s="44" t="s">
        <v>31</v>
      </c>
      <c r="G14" s="44" t="s">
        <v>23</v>
      </c>
      <c r="H14" s="44" t="s">
        <v>183</v>
      </c>
      <c r="I14" s="46">
        <v>7426872.5800000001</v>
      </c>
      <c r="J14" s="46">
        <v>5911667.5999999996</v>
      </c>
      <c r="K14" s="57">
        <v>5890919.5099999998</v>
      </c>
    </row>
    <row r="15" spans="1:11" s="108" customFormat="1" ht="69" customHeight="1" x14ac:dyDescent="0.25">
      <c r="A15" s="43" t="s">
        <v>401</v>
      </c>
      <c r="B15" s="44" t="s">
        <v>16</v>
      </c>
      <c r="C15" s="44" t="s">
        <v>44</v>
      </c>
      <c r="D15" s="44" t="s">
        <v>404</v>
      </c>
      <c r="E15" s="44" t="s">
        <v>91</v>
      </c>
      <c r="F15" s="44" t="s">
        <v>109</v>
      </c>
      <c r="G15" s="44" t="s">
        <v>23</v>
      </c>
      <c r="H15" s="44" t="s">
        <v>183</v>
      </c>
      <c r="I15" s="46">
        <f>I16</f>
        <v>54153828.5</v>
      </c>
      <c r="J15" s="46">
        <v>0</v>
      </c>
      <c r="K15" s="57">
        <v>0</v>
      </c>
    </row>
    <row r="16" spans="1:11" s="108" customFormat="1" ht="69" customHeight="1" x14ac:dyDescent="0.25">
      <c r="A16" s="43" t="s">
        <v>402</v>
      </c>
      <c r="B16" s="44" t="s">
        <v>16</v>
      </c>
      <c r="C16" s="44" t="s">
        <v>44</v>
      </c>
      <c r="D16" s="44" t="s">
        <v>404</v>
      </c>
      <c r="E16" s="44" t="s">
        <v>405</v>
      </c>
      <c r="F16" s="44" t="s">
        <v>109</v>
      </c>
      <c r="G16" s="44" t="s">
        <v>23</v>
      </c>
      <c r="H16" s="44" t="s">
        <v>183</v>
      </c>
      <c r="I16" s="46">
        <f>I17</f>
        <v>54153828.5</v>
      </c>
      <c r="J16" s="46">
        <v>0</v>
      </c>
      <c r="K16" s="57">
        <v>0</v>
      </c>
    </row>
    <row r="17" spans="1:11" s="108" customFormat="1" ht="69" customHeight="1" x14ac:dyDescent="0.25">
      <c r="A17" s="43" t="s">
        <v>403</v>
      </c>
      <c r="B17" s="44" t="s">
        <v>16</v>
      </c>
      <c r="C17" s="44" t="s">
        <v>44</v>
      </c>
      <c r="D17" s="44" t="s">
        <v>404</v>
      </c>
      <c r="E17" s="44" t="s">
        <v>405</v>
      </c>
      <c r="F17" s="44" t="s">
        <v>31</v>
      </c>
      <c r="G17" s="44" t="s">
        <v>23</v>
      </c>
      <c r="H17" s="44" t="s">
        <v>183</v>
      </c>
      <c r="I17" s="46">
        <v>54153828.5</v>
      </c>
      <c r="J17" s="46">
        <v>0</v>
      </c>
      <c r="K17" s="57">
        <v>0</v>
      </c>
    </row>
    <row r="18" spans="1:11" ht="38.25" customHeight="1" x14ac:dyDescent="0.25">
      <c r="A18" s="43" t="s">
        <v>187</v>
      </c>
      <c r="B18" s="44" t="s">
        <v>16</v>
      </c>
      <c r="C18" s="44" t="s">
        <v>44</v>
      </c>
      <c r="D18" s="44" t="s">
        <v>188</v>
      </c>
      <c r="E18" s="44" t="s">
        <v>91</v>
      </c>
      <c r="F18" s="44" t="s">
        <v>109</v>
      </c>
      <c r="G18" s="44" t="s">
        <v>23</v>
      </c>
      <c r="H18" s="44" t="s">
        <v>183</v>
      </c>
      <c r="I18" s="47">
        <f t="shared" ref="I18:K19" si="1">I19</f>
        <v>389265</v>
      </c>
      <c r="J18" s="47">
        <f t="shared" si="1"/>
        <v>429363</v>
      </c>
      <c r="K18" s="47">
        <f t="shared" si="1"/>
        <v>470161</v>
      </c>
    </row>
    <row r="19" spans="1:11" ht="89.25" customHeight="1" x14ac:dyDescent="0.25">
      <c r="A19" s="43" t="s">
        <v>189</v>
      </c>
      <c r="B19" s="44" t="s">
        <v>16</v>
      </c>
      <c r="C19" s="44" t="s">
        <v>44</v>
      </c>
      <c r="D19" s="44" t="s">
        <v>190</v>
      </c>
      <c r="E19" s="44" t="s">
        <v>191</v>
      </c>
      <c r="F19" s="44" t="s">
        <v>109</v>
      </c>
      <c r="G19" s="44" t="s">
        <v>23</v>
      </c>
      <c r="H19" s="44" t="s">
        <v>183</v>
      </c>
      <c r="I19" s="47">
        <f t="shared" si="1"/>
        <v>389265</v>
      </c>
      <c r="J19" s="47">
        <f t="shared" si="1"/>
        <v>429363</v>
      </c>
      <c r="K19" s="47">
        <f t="shared" si="1"/>
        <v>470161</v>
      </c>
    </row>
    <row r="20" spans="1:11" ht="81.75" customHeight="1" x14ac:dyDescent="0.25">
      <c r="A20" s="43" t="s">
        <v>189</v>
      </c>
      <c r="B20" s="44" t="s">
        <v>16</v>
      </c>
      <c r="C20" s="44" t="s">
        <v>44</v>
      </c>
      <c r="D20" s="44" t="s">
        <v>190</v>
      </c>
      <c r="E20" s="44" t="s">
        <v>191</v>
      </c>
      <c r="F20" s="44" t="s">
        <v>31</v>
      </c>
      <c r="G20" s="44" t="s">
        <v>23</v>
      </c>
      <c r="H20" s="44" t="s">
        <v>183</v>
      </c>
      <c r="I20" s="47">
        <v>389265</v>
      </c>
      <c r="J20" s="47">
        <v>429363</v>
      </c>
      <c r="K20" s="58">
        <v>470161</v>
      </c>
    </row>
    <row r="21" spans="1:11" ht="37.5" customHeight="1" x14ac:dyDescent="0.25">
      <c r="A21" s="43" t="s">
        <v>192</v>
      </c>
      <c r="B21" s="44" t="s">
        <v>16</v>
      </c>
      <c r="C21" s="44" t="s">
        <v>25</v>
      </c>
      <c r="D21" s="44" t="s">
        <v>109</v>
      </c>
      <c r="E21" s="44" t="s">
        <v>91</v>
      </c>
      <c r="F21" s="44" t="s">
        <v>109</v>
      </c>
      <c r="G21" s="44" t="s">
        <v>23</v>
      </c>
      <c r="H21" s="44" t="s">
        <v>91</v>
      </c>
      <c r="I21" s="46">
        <f t="shared" ref="I21:K22" si="2">I22</f>
        <v>2971699.49</v>
      </c>
      <c r="J21" s="46">
        <f t="shared" si="2"/>
        <v>170000</v>
      </c>
      <c r="K21" s="46">
        <f t="shared" si="2"/>
        <v>190000</v>
      </c>
    </row>
    <row r="22" spans="1:11" ht="33" customHeight="1" x14ac:dyDescent="0.25">
      <c r="A22" s="43" t="s">
        <v>193</v>
      </c>
      <c r="B22" s="44" t="s">
        <v>16</v>
      </c>
      <c r="C22" s="44" t="s">
        <v>25</v>
      </c>
      <c r="D22" s="44" t="s">
        <v>29</v>
      </c>
      <c r="E22" s="44" t="s">
        <v>91</v>
      </c>
      <c r="F22" s="44" t="s">
        <v>31</v>
      </c>
      <c r="G22" s="44" t="s">
        <v>23</v>
      </c>
      <c r="H22" s="44" t="s">
        <v>183</v>
      </c>
      <c r="I22" s="46">
        <f t="shared" si="2"/>
        <v>2971699.49</v>
      </c>
      <c r="J22" s="46">
        <f t="shared" si="2"/>
        <v>170000</v>
      </c>
      <c r="K22" s="46">
        <f t="shared" si="2"/>
        <v>190000</v>
      </c>
    </row>
    <row r="23" spans="1:11" ht="29.25" customHeight="1" x14ac:dyDescent="0.25">
      <c r="A23" s="43" t="s">
        <v>193</v>
      </c>
      <c r="B23" s="44" t="s">
        <v>16</v>
      </c>
      <c r="C23" s="44" t="s">
        <v>25</v>
      </c>
      <c r="D23" s="44" t="s">
        <v>29</v>
      </c>
      <c r="E23" s="44" t="s">
        <v>118</v>
      </c>
      <c r="F23" s="44" t="s">
        <v>31</v>
      </c>
      <c r="G23" s="44" t="s">
        <v>23</v>
      </c>
      <c r="H23" s="44" t="s">
        <v>183</v>
      </c>
      <c r="I23" s="46">
        <v>2971699.49</v>
      </c>
      <c r="J23" s="46">
        <v>170000</v>
      </c>
      <c r="K23" s="46">
        <v>190000</v>
      </c>
    </row>
    <row r="24" spans="1:11" ht="39.75" customHeight="1" x14ac:dyDescent="0.25">
      <c r="A24" s="43" t="s">
        <v>194</v>
      </c>
      <c r="B24" s="44" t="s">
        <v>195</v>
      </c>
      <c r="C24" s="44"/>
      <c r="D24" s="44"/>
      <c r="E24" s="44"/>
      <c r="F24" s="44"/>
      <c r="G24" s="44"/>
      <c r="H24" s="44"/>
      <c r="I24" s="46">
        <f>I10</f>
        <v>64941665.57</v>
      </c>
      <c r="J24" s="46">
        <f>J10</f>
        <v>6511030.5999999996</v>
      </c>
      <c r="K24" s="46">
        <f>K10</f>
        <v>6551080.5099999998</v>
      </c>
    </row>
    <row r="25" spans="1:11" ht="27" customHeight="1" x14ac:dyDescent="0.25">
      <c r="F25" s="251"/>
      <c r="G25" s="251"/>
      <c r="H25" s="277" t="s">
        <v>196</v>
      </c>
      <c r="I25" s="278">
        <f>'Нал ненал дох'!I59+Прилож1!I24</f>
        <v>70114135.569999993</v>
      </c>
      <c r="J25" s="278">
        <f>'Нал ненал дох'!J59+Прилож1!J24</f>
        <v>11796410.6</v>
      </c>
      <c r="K25" s="278">
        <f>'Нал ненал дох'!K59+Прилож1!K24</f>
        <v>12459180.51</v>
      </c>
    </row>
    <row r="26" spans="1:11" ht="31.5" customHeight="1" x14ac:dyDescent="0.25">
      <c r="F26" s="251"/>
      <c r="G26" s="251"/>
      <c r="H26" s="277" t="s">
        <v>197</v>
      </c>
      <c r="I26" s="277"/>
      <c r="J26" s="277">
        <f>(J25-J20)*2.5%</f>
        <v>284176.19</v>
      </c>
      <c r="K26" s="277">
        <f>(K25-K20)*5%</f>
        <v>599450.97550000006</v>
      </c>
    </row>
    <row r="27" spans="1:11" ht="30" customHeight="1" x14ac:dyDescent="0.25">
      <c r="F27" s="251"/>
      <c r="G27" s="251"/>
      <c r="H27" s="277"/>
      <c r="I27" s="278"/>
      <c r="J27" s="278"/>
      <c r="K27" s="278"/>
    </row>
    <row r="28" spans="1:11" ht="33" customHeight="1" x14ac:dyDescent="0.3">
      <c r="F28" s="251"/>
      <c r="G28" s="251"/>
      <c r="H28" s="279" t="s">
        <v>198</v>
      </c>
      <c r="I28" s="278">
        <f>I10+'Нал ненал дох'!I10</f>
        <v>70114135.569999993</v>
      </c>
      <c r="J28" s="278">
        <f>J10+'Нал ненал дох'!J10</f>
        <v>11796410.6</v>
      </c>
      <c r="K28" s="278">
        <f>K10+'Нал ненал дох'!K10</f>
        <v>12459180.51</v>
      </c>
    </row>
    <row r="29" spans="1:11" ht="27.75" customHeight="1" x14ac:dyDescent="0.25">
      <c r="F29" s="251"/>
      <c r="G29" s="251"/>
      <c r="H29" s="277"/>
      <c r="I29" s="277"/>
      <c r="J29" s="277"/>
      <c r="K29" s="278"/>
    </row>
    <row r="30" spans="1:11" ht="30" customHeight="1" x14ac:dyDescent="0.3">
      <c r="F30" s="251"/>
      <c r="G30" s="251"/>
      <c r="H30" s="279" t="s">
        <v>199</v>
      </c>
      <c r="I30" s="277"/>
      <c r="J30" s="280">
        <f>(J28-J20)*0.025</f>
        <v>284176.19</v>
      </c>
      <c r="K30" s="280">
        <f>(K28-K20)*0.05</f>
        <v>599450.97550000006</v>
      </c>
    </row>
    <row r="31" spans="1:11" ht="24" customHeight="1" x14ac:dyDescent="0.25">
      <c r="F31" s="251"/>
      <c r="G31" s="251"/>
      <c r="H31" s="277"/>
      <c r="I31" s="277"/>
      <c r="J31" s="278">
        <f>J28-J30</f>
        <v>11512234.41</v>
      </c>
      <c r="K31" s="278">
        <f>K28-K30</f>
        <v>11859729.534499999</v>
      </c>
    </row>
    <row r="32" spans="1:11" ht="41.25" customHeight="1" x14ac:dyDescent="0.25">
      <c r="F32" s="251"/>
      <c r="G32" s="251"/>
      <c r="H32" s="277"/>
      <c r="I32" s="277"/>
      <c r="J32" s="278">
        <f>J25-J26</f>
        <v>11512234.41</v>
      </c>
      <c r="K32" s="278">
        <f>K25-K26</f>
        <v>11859729.534499999</v>
      </c>
    </row>
    <row r="33" spans="6:11" x14ac:dyDescent="0.25">
      <c r="F33" s="251"/>
      <c r="G33" s="251"/>
      <c r="H33" s="251"/>
      <c r="I33" s="251"/>
      <c r="J33" s="251"/>
      <c r="K33" s="251"/>
    </row>
    <row r="34" spans="6:11" x14ac:dyDescent="0.25">
      <c r="F34" s="251"/>
      <c r="G34" s="251"/>
      <c r="H34" s="251"/>
      <c r="I34" s="251"/>
      <c r="J34" s="251"/>
      <c r="K34" s="251"/>
    </row>
    <row r="35" spans="6:11" x14ac:dyDescent="0.25">
      <c r="F35" s="251"/>
      <c r="G35" s="251"/>
      <c r="H35" s="251"/>
      <c r="I35" s="251"/>
      <c r="J35" s="251"/>
      <c r="K35" s="251"/>
    </row>
    <row r="36" spans="6:11" x14ac:dyDescent="0.25">
      <c r="F36" s="251"/>
      <c r="G36" s="251"/>
      <c r="H36" s="251"/>
      <c r="I36" s="251"/>
      <c r="J36" s="251"/>
      <c r="K36" s="251"/>
    </row>
  </sheetData>
  <mergeCells count="9">
    <mergeCell ref="E1:K1"/>
    <mergeCell ref="D2:K2"/>
    <mergeCell ref="D3:K3"/>
    <mergeCell ref="A4:K4"/>
    <mergeCell ref="A6:A8"/>
    <mergeCell ref="G7:H7"/>
    <mergeCell ref="B7:F7"/>
    <mergeCell ref="I6:K7"/>
    <mergeCell ref="B6:H6"/>
  </mergeCells>
  <pageMargins left="1.18110227584839" right="0.590551137924194" top="0.78740155696868896" bottom="0.78740155696868896" header="0.31496062874794001" footer="0.31496062874794001"/>
  <pageSetup paperSize="9" fitToHeight="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9"/>
  <sheetViews>
    <sheetView zoomScale="90" zoomScaleNormal="90" workbookViewId="0">
      <selection activeCell="D2" sqref="D2:I2"/>
    </sheetView>
  </sheetViews>
  <sheetFormatPr defaultColWidth="9" defaultRowHeight="15.75" x14ac:dyDescent="0.25"/>
  <cols>
    <col min="1" max="1" width="42" style="7" customWidth="1"/>
    <col min="2" max="2" width="6.5703125" style="7" customWidth="1"/>
    <col min="3" max="3" width="7.140625" style="7" customWidth="1"/>
    <col min="4" max="4" width="15.140625" style="7" customWidth="1"/>
    <col min="5" max="5" width="12.140625" style="7" customWidth="1"/>
    <col min="6" max="6" width="15" style="7" customWidth="1"/>
    <col min="7" max="7" width="12.7109375" style="7" customWidth="1"/>
    <col min="8" max="8" width="14.7109375" style="7" customWidth="1"/>
    <col min="9" max="9" width="15.140625" style="7" customWidth="1"/>
    <col min="10" max="10" width="9" style="7" customWidth="1"/>
    <col min="11" max="22" width="9" style="7" hidden="1" bestFit="1" customWidth="1"/>
    <col min="23" max="23" width="9" style="59" hidden="1" bestFit="1" customWidth="1"/>
    <col min="24" max="24" width="9" style="7" hidden="1" bestFit="1" customWidth="1"/>
    <col min="25" max="25" width="9" style="59" hidden="1" bestFit="1" customWidth="1"/>
    <col min="26" max="26" width="9" style="7" hidden="1" bestFit="1" customWidth="1"/>
    <col min="27" max="27" width="9" style="59" hidden="1" bestFit="1" customWidth="1"/>
    <col min="28" max="28" width="9" style="7" customWidth="1"/>
    <col min="29" max="16384" width="9" style="7"/>
  </cols>
  <sheetData>
    <row r="1" spans="1:27" x14ac:dyDescent="0.25">
      <c r="I1" s="6"/>
    </row>
    <row r="2" spans="1:27" ht="138" customHeight="1" x14ac:dyDescent="0.25">
      <c r="A2" s="60"/>
      <c r="B2" s="60"/>
      <c r="C2" s="61" t="s">
        <v>195</v>
      </c>
      <c r="D2" s="300" t="s">
        <v>408</v>
      </c>
      <c r="E2" s="300"/>
      <c r="F2" s="300"/>
      <c r="G2" s="300"/>
      <c r="H2" s="300"/>
      <c r="I2" s="300"/>
    </row>
    <row r="3" spans="1:27" ht="12.75" customHeight="1" x14ac:dyDescent="0.25">
      <c r="A3" s="1"/>
      <c r="B3" s="1"/>
      <c r="C3" s="311"/>
      <c r="D3" s="311"/>
      <c r="E3" s="311"/>
    </row>
    <row r="4" spans="1:27" ht="54" customHeight="1" x14ac:dyDescent="0.25">
      <c r="A4" s="302" t="s">
        <v>200</v>
      </c>
      <c r="B4" s="302"/>
      <c r="C4" s="302"/>
      <c r="D4" s="302"/>
      <c r="E4" s="302"/>
      <c r="F4" s="302"/>
      <c r="G4" s="302"/>
      <c r="H4" s="302"/>
      <c r="I4" s="302"/>
    </row>
    <row r="5" spans="1:27" ht="14.25" customHeight="1" x14ac:dyDescent="0.25">
      <c r="A5" s="41"/>
      <c r="B5" s="41"/>
      <c r="C5" s="41"/>
      <c r="D5" s="41"/>
      <c r="E5" s="41"/>
      <c r="F5" s="41"/>
      <c r="G5" s="41"/>
      <c r="H5" s="41"/>
      <c r="I5" s="41"/>
    </row>
    <row r="6" spans="1:27" ht="78.75" customHeight="1" x14ac:dyDescent="0.25">
      <c r="A6" s="283" t="s">
        <v>201</v>
      </c>
      <c r="B6" s="283" t="s">
        <v>202</v>
      </c>
      <c r="C6" s="304"/>
      <c r="D6" s="283" t="s">
        <v>203</v>
      </c>
      <c r="E6" s="305"/>
      <c r="F6" s="305"/>
      <c r="G6" s="305"/>
      <c r="H6" s="305"/>
      <c r="I6" s="304"/>
    </row>
    <row r="7" spans="1:27" ht="19.5" customHeight="1" x14ac:dyDescent="0.25">
      <c r="A7" s="303"/>
      <c r="B7" s="292" t="s">
        <v>204</v>
      </c>
      <c r="C7" s="292" t="s">
        <v>205</v>
      </c>
      <c r="D7" s="283" t="s">
        <v>105</v>
      </c>
      <c r="E7" s="304"/>
      <c r="F7" s="285" t="s">
        <v>106</v>
      </c>
      <c r="G7" s="287"/>
      <c r="H7" s="285" t="s">
        <v>107</v>
      </c>
      <c r="I7" s="287"/>
    </row>
    <row r="8" spans="1:27" ht="118.5" customHeight="1" x14ac:dyDescent="0.25">
      <c r="A8" s="284"/>
      <c r="B8" s="293"/>
      <c r="C8" s="293"/>
      <c r="D8" s="8" t="s">
        <v>206</v>
      </c>
      <c r="E8" s="8" t="s">
        <v>207</v>
      </c>
      <c r="F8" s="9" t="s">
        <v>206</v>
      </c>
      <c r="G8" s="8" t="s">
        <v>207</v>
      </c>
      <c r="H8" s="9" t="s">
        <v>206</v>
      </c>
      <c r="I8" s="8" t="s">
        <v>207</v>
      </c>
    </row>
    <row r="9" spans="1:27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9">
        <v>6</v>
      </c>
      <c r="G9" s="9">
        <v>7</v>
      </c>
      <c r="H9" s="9">
        <v>8</v>
      </c>
      <c r="I9" s="9">
        <v>9</v>
      </c>
    </row>
    <row r="10" spans="1:27" ht="31.5" x14ac:dyDescent="0.25">
      <c r="A10" s="43" t="s">
        <v>208</v>
      </c>
      <c r="B10" s="44" t="s">
        <v>22</v>
      </c>
      <c r="C10" s="44" t="s">
        <v>109</v>
      </c>
      <c r="D10" s="52">
        <f t="shared" ref="D10:I10" si="0">D11+D12+D13+D14+D15</f>
        <v>5513290</v>
      </c>
      <c r="E10" s="52">
        <f t="shared" si="0"/>
        <v>0</v>
      </c>
      <c r="F10" s="52">
        <f t="shared" si="0"/>
        <v>4576600</v>
      </c>
      <c r="G10" s="52">
        <f t="shared" si="0"/>
        <v>0</v>
      </c>
      <c r="H10" s="52">
        <f t="shared" si="0"/>
        <v>4576600</v>
      </c>
      <c r="I10" s="52">
        <f t="shared" si="0"/>
        <v>0</v>
      </c>
      <c r="K10" s="63">
        <f t="shared" ref="K10:K23" si="1">D10-U10</f>
        <v>1815290</v>
      </c>
      <c r="L10" s="63">
        <f t="shared" ref="L10:L23" si="2">F10-Z10</f>
        <v>878600</v>
      </c>
      <c r="M10" s="63">
        <f t="shared" ref="M10:M23" si="3">H10-Z10</f>
        <v>878600</v>
      </c>
      <c r="O10" s="64">
        <v>1</v>
      </c>
      <c r="P10" s="65">
        <v>-1</v>
      </c>
      <c r="Q10" s="312"/>
      <c r="R10" s="313"/>
      <c r="S10" s="313"/>
      <c r="T10" s="314"/>
      <c r="U10" s="66">
        <v>3698000</v>
      </c>
      <c r="V10" s="67"/>
      <c r="W10" s="68">
        <v>0</v>
      </c>
      <c r="X10" s="69">
        <v>3698000</v>
      </c>
      <c r="Y10" s="70">
        <v>0</v>
      </c>
      <c r="Z10" s="69">
        <v>3698000</v>
      </c>
      <c r="AA10" s="70">
        <v>0</v>
      </c>
    </row>
    <row r="11" spans="1:27" ht="66" customHeight="1" x14ac:dyDescent="0.25">
      <c r="A11" s="43" t="s">
        <v>209</v>
      </c>
      <c r="B11" s="44" t="s">
        <v>22</v>
      </c>
      <c r="C11" s="44" t="s">
        <v>44</v>
      </c>
      <c r="D11" s="52">
        <f>'Прилож 3'!J14</f>
        <v>840883.68</v>
      </c>
      <c r="E11" s="52">
        <f>'Прилож 3'!K14</f>
        <v>0</v>
      </c>
      <c r="F11" s="52">
        <f>'Прилож 3'!L14</f>
        <v>795976.47</v>
      </c>
      <c r="G11" s="52">
        <f>'Прилож 3'!M14</f>
        <v>0</v>
      </c>
      <c r="H11" s="52">
        <f>'Прилож 3'!N14</f>
        <v>795976.47</v>
      </c>
      <c r="I11" s="52">
        <f>'Прилож 3'!O14</f>
        <v>0</v>
      </c>
      <c r="K11" s="63">
        <f t="shared" si="1"/>
        <v>168176.7300000001</v>
      </c>
      <c r="L11" s="63">
        <f t="shared" si="2"/>
        <v>123269.52000000002</v>
      </c>
      <c r="M11" s="63">
        <f t="shared" si="3"/>
        <v>123269.52000000002</v>
      </c>
      <c r="O11" s="71">
        <v>1</v>
      </c>
      <c r="P11" s="72">
        <v>2</v>
      </c>
      <c r="Q11" s="315"/>
      <c r="R11" s="316"/>
      <c r="S11" s="316"/>
      <c r="T11" s="317"/>
      <c r="U11" s="74">
        <v>672706.95</v>
      </c>
      <c r="V11" s="75"/>
      <c r="W11" s="76">
        <v>0</v>
      </c>
      <c r="X11" s="77">
        <v>672706.95</v>
      </c>
      <c r="Y11" s="78">
        <v>0</v>
      </c>
      <c r="Z11" s="77">
        <v>672706.95</v>
      </c>
      <c r="AA11" s="78">
        <v>0</v>
      </c>
    </row>
    <row r="12" spans="1:27" ht="80.25" customHeight="1" x14ac:dyDescent="0.25">
      <c r="A12" s="43" t="s">
        <v>210</v>
      </c>
      <c r="B12" s="44" t="s">
        <v>22</v>
      </c>
      <c r="C12" s="44" t="s">
        <v>20</v>
      </c>
      <c r="D12" s="52">
        <f>'Прилож 3'!J21</f>
        <v>4490906.32</v>
      </c>
      <c r="E12" s="52">
        <f>'Прилож 3'!K21</f>
        <v>0</v>
      </c>
      <c r="F12" s="52">
        <f>'Прилож 3'!L21</f>
        <v>3580623.53</v>
      </c>
      <c r="G12" s="52">
        <f>'Прилож 3'!M21</f>
        <v>0</v>
      </c>
      <c r="H12" s="52">
        <f>'Прилож 3'!N21</f>
        <v>3580623.53</v>
      </c>
      <c r="I12" s="52">
        <f>'Прилож 3'!O21</f>
        <v>0</v>
      </c>
      <c r="K12" s="63">
        <f t="shared" si="1"/>
        <v>1730613.2700000005</v>
      </c>
      <c r="L12" s="63">
        <f t="shared" si="2"/>
        <v>820330.48</v>
      </c>
      <c r="M12" s="63">
        <f t="shared" si="3"/>
        <v>820330.48</v>
      </c>
      <c r="O12" s="71">
        <v>1</v>
      </c>
      <c r="P12" s="72">
        <v>4</v>
      </c>
      <c r="Q12" s="315"/>
      <c r="R12" s="316"/>
      <c r="S12" s="316"/>
      <c r="T12" s="317"/>
      <c r="U12" s="74">
        <v>2760293.05</v>
      </c>
      <c r="V12" s="75"/>
      <c r="W12" s="76">
        <v>0</v>
      </c>
      <c r="X12" s="77">
        <v>2760293.05</v>
      </c>
      <c r="Y12" s="78">
        <v>0</v>
      </c>
      <c r="Z12" s="77">
        <v>2760293.05</v>
      </c>
      <c r="AA12" s="78">
        <v>0</v>
      </c>
    </row>
    <row r="13" spans="1:27" ht="31.5" x14ac:dyDescent="0.25">
      <c r="A13" s="43" t="s">
        <v>211</v>
      </c>
      <c r="B13" s="44" t="s">
        <v>22</v>
      </c>
      <c r="C13" s="44" t="s">
        <v>25</v>
      </c>
      <c r="D13" s="52">
        <f>'Прилож 3'!J32</f>
        <v>5000</v>
      </c>
      <c r="E13" s="52">
        <f>'Прилож 3'!K32</f>
        <v>0</v>
      </c>
      <c r="F13" s="52">
        <f>'Прилож 3'!L32</f>
        <v>5000</v>
      </c>
      <c r="G13" s="52">
        <f>'Прилож 3'!M32</f>
        <v>0</v>
      </c>
      <c r="H13" s="52">
        <f>'Прилож 3'!N32</f>
        <v>5000</v>
      </c>
      <c r="I13" s="52">
        <f>'Прилож 3'!O32</f>
        <v>0</v>
      </c>
      <c r="K13" s="63">
        <f t="shared" si="1"/>
        <v>-10000</v>
      </c>
      <c r="L13" s="63">
        <f t="shared" si="2"/>
        <v>-10000</v>
      </c>
      <c r="M13" s="63">
        <f t="shared" si="3"/>
        <v>-10000</v>
      </c>
      <c r="O13" s="71">
        <v>1</v>
      </c>
      <c r="P13" s="72">
        <v>7</v>
      </c>
      <c r="Q13" s="315"/>
      <c r="R13" s="316"/>
      <c r="S13" s="316"/>
      <c r="T13" s="317"/>
      <c r="U13" s="74">
        <v>15000</v>
      </c>
      <c r="V13" s="75"/>
      <c r="W13" s="76">
        <v>0</v>
      </c>
      <c r="X13" s="77">
        <v>15000</v>
      </c>
      <c r="Y13" s="78">
        <v>0</v>
      </c>
      <c r="Z13" s="77">
        <v>15000</v>
      </c>
      <c r="AA13" s="78">
        <v>0</v>
      </c>
    </row>
    <row r="14" spans="1:27" x14ac:dyDescent="0.25">
      <c r="A14" s="43" t="s">
        <v>212</v>
      </c>
      <c r="B14" s="44" t="s">
        <v>22</v>
      </c>
      <c r="C14" s="44" t="s">
        <v>28</v>
      </c>
      <c r="D14" s="52">
        <v>25000</v>
      </c>
      <c r="E14" s="52">
        <v>0</v>
      </c>
      <c r="F14" s="52">
        <v>25000</v>
      </c>
      <c r="G14" s="52">
        <v>0</v>
      </c>
      <c r="H14" s="52">
        <v>25000</v>
      </c>
      <c r="I14" s="52">
        <v>0</v>
      </c>
      <c r="K14" s="63">
        <f t="shared" si="1"/>
        <v>0</v>
      </c>
      <c r="L14" s="63">
        <f t="shared" si="2"/>
        <v>0</v>
      </c>
      <c r="M14" s="63">
        <f t="shared" si="3"/>
        <v>0</v>
      </c>
      <c r="O14" s="71">
        <v>1</v>
      </c>
      <c r="P14" s="72">
        <v>11</v>
      </c>
      <c r="Q14" s="315"/>
      <c r="R14" s="316"/>
      <c r="S14" s="316"/>
      <c r="T14" s="317"/>
      <c r="U14" s="74">
        <v>25000</v>
      </c>
      <c r="V14" s="75"/>
      <c r="W14" s="76">
        <v>0</v>
      </c>
      <c r="X14" s="77">
        <v>25000</v>
      </c>
      <c r="Y14" s="78">
        <v>0</v>
      </c>
      <c r="Z14" s="77">
        <v>25000</v>
      </c>
      <c r="AA14" s="78">
        <v>0</v>
      </c>
    </row>
    <row r="15" spans="1:27" x14ac:dyDescent="0.25">
      <c r="A15" s="43" t="s">
        <v>213</v>
      </c>
      <c r="B15" s="44" t="s">
        <v>22</v>
      </c>
      <c r="C15" s="44" t="s">
        <v>167</v>
      </c>
      <c r="D15" s="52">
        <f>'Прилож 3'!J46</f>
        <v>151500</v>
      </c>
      <c r="E15" s="52">
        <f>'Прилож 3'!K46</f>
        <v>0</v>
      </c>
      <c r="F15" s="52">
        <f>'Прилож 3'!L46</f>
        <v>170000</v>
      </c>
      <c r="G15" s="52">
        <f>'Прилож 3'!M46</f>
        <v>0</v>
      </c>
      <c r="H15" s="52">
        <f>'Прилож 3'!N46</f>
        <v>170000</v>
      </c>
      <c r="I15" s="52">
        <f>'Прилож 3'!O46</f>
        <v>0</v>
      </c>
      <c r="K15" s="63">
        <f t="shared" si="1"/>
        <v>-73500</v>
      </c>
      <c r="L15" s="63">
        <f t="shared" si="2"/>
        <v>-55000</v>
      </c>
      <c r="M15" s="63">
        <f t="shared" si="3"/>
        <v>-55000</v>
      </c>
      <c r="O15" s="71">
        <v>1</v>
      </c>
      <c r="P15" s="72">
        <v>13</v>
      </c>
      <c r="Q15" s="315"/>
      <c r="R15" s="316"/>
      <c r="S15" s="316"/>
      <c r="T15" s="317"/>
      <c r="U15" s="74">
        <v>225000</v>
      </c>
      <c r="V15" s="75"/>
      <c r="W15" s="76">
        <v>0</v>
      </c>
      <c r="X15" s="77">
        <v>225000</v>
      </c>
      <c r="Y15" s="78">
        <v>0</v>
      </c>
      <c r="Z15" s="77">
        <v>225000</v>
      </c>
      <c r="AA15" s="78">
        <v>0</v>
      </c>
    </row>
    <row r="16" spans="1:27" x14ac:dyDescent="0.25">
      <c r="A16" s="43" t="s">
        <v>214</v>
      </c>
      <c r="B16" s="44" t="s">
        <v>44</v>
      </c>
      <c r="C16" s="44" t="s">
        <v>109</v>
      </c>
      <c r="D16" s="52">
        <f t="shared" ref="D16:I16" si="4">D17</f>
        <v>389265</v>
      </c>
      <c r="E16" s="52">
        <f t="shared" si="4"/>
        <v>389265</v>
      </c>
      <c r="F16" s="52">
        <f t="shared" si="4"/>
        <v>429363</v>
      </c>
      <c r="G16" s="52">
        <f t="shared" si="4"/>
        <v>429363</v>
      </c>
      <c r="H16" s="52">
        <f t="shared" si="4"/>
        <v>470161</v>
      </c>
      <c r="I16" s="52">
        <f t="shared" si="4"/>
        <v>470161</v>
      </c>
      <c r="K16" s="63">
        <f t="shared" si="1"/>
        <v>172220</v>
      </c>
      <c r="L16" s="63">
        <f t="shared" si="2"/>
        <v>212318</v>
      </c>
      <c r="M16" s="63">
        <f t="shared" si="3"/>
        <v>253116</v>
      </c>
      <c r="O16" s="71">
        <v>2</v>
      </c>
      <c r="P16" s="72">
        <v>-1</v>
      </c>
      <c r="Q16" s="315"/>
      <c r="R16" s="316"/>
      <c r="S16" s="316"/>
      <c r="T16" s="317"/>
      <c r="U16" s="74">
        <v>217045</v>
      </c>
      <c r="V16" s="75"/>
      <c r="W16" s="76">
        <v>217045</v>
      </c>
      <c r="X16" s="77">
        <v>217045</v>
      </c>
      <c r="Y16" s="78">
        <v>217045</v>
      </c>
      <c r="Z16" s="77">
        <v>217045</v>
      </c>
      <c r="AA16" s="78">
        <v>217045</v>
      </c>
    </row>
    <row r="17" spans="1:27" ht="31.5" x14ac:dyDescent="0.25">
      <c r="A17" s="43" t="s">
        <v>215</v>
      </c>
      <c r="B17" s="44" t="s">
        <v>44</v>
      </c>
      <c r="C17" s="44" t="s">
        <v>81</v>
      </c>
      <c r="D17" s="52">
        <f>'Прилож 3'!J56</f>
        <v>389265</v>
      </c>
      <c r="E17" s="52">
        <f>'Прилож 3'!K56</f>
        <v>389265</v>
      </c>
      <c r="F17" s="52">
        <f>'Прилож 3'!L56</f>
        <v>429363</v>
      </c>
      <c r="G17" s="52">
        <f>'Прилож 3'!M56</f>
        <v>429363</v>
      </c>
      <c r="H17" s="52">
        <f>'Прилож 3'!N56</f>
        <v>470161</v>
      </c>
      <c r="I17" s="52">
        <f>'Прилож 3'!O56</f>
        <v>470161</v>
      </c>
      <c r="K17" s="63">
        <f t="shared" si="1"/>
        <v>172220</v>
      </c>
      <c r="L17" s="63">
        <f t="shared" si="2"/>
        <v>212318</v>
      </c>
      <c r="M17" s="63">
        <f t="shared" si="3"/>
        <v>253116</v>
      </c>
      <c r="O17" s="71">
        <v>2</v>
      </c>
      <c r="P17" s="72">
        <v>3</v>
      </c>
      <c r="Q17" s="315"/>
      <c r="R17" s="316"/>
      <c r="S17" s="316"/>
      <c r="T17" s="317"/>
      <c r="U17" s="74">
        <v>217045</v>
      </c>
      <c r="V17" s="75"/>
      <c r="W17" s="76">
        <v>217045</v>
      </c>
      <c r="X17" s="77">
        <v>217045</v>
      </c>
      <c r="Y17" s="78">
        <v>217045</v>
      </c>
      <c r="Z17" s="77">
        <v>217045</v>
      </c>
      <c r="AA17" s="78">
        <v>217045</v>
      </c>
    </row>
    <row r="18" spans="1:27" ht="47.25" x14ac:dyDescent="0.25">
      <c r="A18" s="43" t="s">
        <v>216</v>
      </c>
      <c r="B18" s="44" t="s">
        <v>81</v>
      </c>
      <c r="C18" s="44" t="s">
        <v>109</v>
      </c>
      <c r="D18" s="52">
        <f>'Прилож 3'!J69</f>
        <v>30000</v>
      </c>
      <c r="E18" s="52">
        <f>'Прилож 3'!K69</f>
        <v>0</v>
      </c>
      <c r="F18" s="52">
        <f>'Прилож 3'!L69</f>
        <v>20000</v>
      </c>
      <c r="G18" s="52">
        <f>'Прилож 3'!M69</f>
        <v>0</v>
      </c>
      <c r="H18" s="52">
        <f>'Прилож 3'!N69</f>
        <v>22000</v>
      </c>
      <c r="I18" s="52">
        <f>'Прилож 3'!O69</f>
        <v>0</v>
      </c>
      <c r="K18" s="63">
        <f t="shared" si="1"/>
        <v>-20000</v>
      </c>
      <c r="L18" s="63">
        <f t="shared" si="2"/>
        <v>-30000</v>
      </c>
      <c r="M18" s="63">
        <f t="shared" si="3"/>
        <v>-28000</v>
      </c>
      <c r="O18" s="71">
        <v>3</v>
      </c>
      <c r="P18" s="72">
        <v>-1</v>
      </c>
      <c r="Q18" s="315"/>
      <c r="R18" s="316"/>
      <c r="S18" s="316"/>
      <c r="T18" s="317"/>
      <c r="U18" s="74">
        <v>50000</v>
      </c>
      <c r="V18" s="75"/>
      <c r="W18" s="76">
        <v>0</v>
      </c>
      <c r="X18" s="77">
        <v>50000</v>
      </c>
      <c r="Y18" s="78">
        <v>0</v>
      </c>
      <c r="Z18" s="77">
        <v>50000</v>
      </c>
      <c r="AA18" s="78">
        <v>0</v>
      </c>
    </row>
    <row r="19" spans="1:27" ht="66" customHeight="1" x14ac:dyDescent="0.25">
      <c r="A19" s="48" t="s">
        <v>217</v>
      </c>
      <c r="B19" s="44" t="s">
        <v>81</v>
      </c>
      <c r="C19" s="44" t="s">
        <v>31</v>
      </c>
      <c r="D19" s="52">
        <f>'Прилож 3'!J64</f>
        <v>30000</v>
      </c>
      <c r="E19" s="52">
        <f>'Прилож 3'!K64</f>
        <v>0</v>
      </c>
      <c r="F19" s="52">
        <f>'Прилож 3'!L64</f>
        <v>20000</v>
      </c>
      <c r="G19" s="52">
        <f>'Прилож 3'!M64</f>
        <v>0</v>
      </c>
      <c r="H19" s="52">
        <f>'Прилож 3'!N64</f>
        <v>22000</v>
      </c>
      <c r="I19" s="52">
        <f>'Прилож 3'!O64</f>
        <v>0</v>
      </c>
      <c r="K19" s="63">
        <f t="shared" si="1"/>
        <v>5000</v>
      </c>
      <c r="L19" s="63">
        <f t="shared" si="2"/>
        <v>-5000</v>
      </c>
      <c r="M19" s="63">
        <f t="shared" si="3"/>
        <v>-3000</v>
      </c>
      <c r="O19" s="71">
        <v>3</v>
      </c>
      <c r="P19" s="72">
        <v>10</v>
      </c>
      <c r="Q19" s="315"/>
      <c r="R19" s="316"/>
      <c r="S19" s="316"/>
      <c r="T19" s="317"/>
      <c r="U19" s="74">
        <v>25000</v>
      </c>
      <c r="V19" s="75"/>
      <c r="W19" s="76">
        <v>0</v>
      </c>
      <c r="X19" s="77">
        <v>25000</v>
      </c>
      <c r="Y19" s="78">
        <v>0</v>
      </c>
      <c r="Z19" s="77">
        <v>25000</v>
      </c>
      <c r="AA19" s="78">
        <v>0</v>
      </c>
    </row>
    <row r="20" spans="1:27" x14ac:dyDescent="0.25">
      <c r="A20" s="43" t="s">
        <v>218</v>
      </c>
      <c r="B20" s="44" t="s">
        <v>20</v>
      </c>
      <c r="C20" s="44" t="s">
        <v>109</v>
      </c>
      <c r="D20" s="52">
        <f>'Прилож 3'!J72</f>
        <v>58865739.870000005</v>
      </c>
      <c r="E20" s="52">
        <f>'Прилож 3'!K72</f>
        <v>0</v>
      </c>
      <c r="F20" s="52">
        <f>'Прилож 3'!L72</f>
        <v>1565400</v>
      </c>
      <c r="G20" s="52">
        <f>'Прилож 3'!M72</f>
        <v>0</v>
      </c>
      <c r="H20" s="52">
        <f>'Прилож 3'!N72</f>
        <v>2105900</v>
      </c>
      <c r="I20" s="52">
        <f>I21+I22</f>
        <v>0</v>
      </c>
      <c r="K20" s="63">
        <f t="shared" si="1"/>
        <v>57526094.600000001</v>
      </c>
      <c r="L20" s="63">
        <f t="shared" si="2"/>
        <v>200087.24</v>
      </c>
      <c r="M20" s="63">
        <f t="shared" si="3"/>
        <v>740587.24</v>
      </c>
      <c r="O20" s="71">
        <v>4</v>
      </c>
      <c r="P20" s="72">
        <v>-1</v>
      </c>
      <c r="Q20" s="315"/>
      <c r="R20" s="316"/>
      <c r="S20" s="316"/>
      <c r="T20" s="317"/>
      <c r="U20" s="74">
        <v>1339645.27</v>
      </c>
      <c r="V20" s="75"/>
      <c r="W20" s="76">
        <v>0</v>
      </c>
      <c r="X20" s="77">
        <v>1361412.1</v>
      </c>
      <c r="Y20" s="78">
        <v>0</v>
      </c>
      <c r="Z20" s="77">
        <v>1365312.76</v>
      </c>
      <c r="AA20" s="78">
        <v>0</v>
      </c>
    </row>
    <row r="21" spans="1:27" s="258" customFormat="1" x14ac:dyDescent="0.25">
      <c r="A21" s="255" t="s">
        <v>219</v>
      </c>
      <c r="B21" s="256" t="s">
        <v>20</v>
      </c>
      <c r="C21" s="256" t="s">
        <v>38</v>
      </c>
      <c r="D21" s="257">
        <f>'Прилож 3'!J73</f>
        <v>58835739.870000005</v>
      </c>
      <c r="E21" s="257">
        <f>'Прилож 3'!K73</f>
        <v>0</v>
      </c>
      <c r="F21" s="257">
        <f>'Прилож 3'!L73</f>
        <v>1550400</v>
      </c>
      <c r="G21" s="257">
        <f>'Прилож 3'!M73</f>
        <v>0</v>
      </c>
      <c r="H21" s="257">
        <f>'Прилож 3'!N73</f>
        <v>2090900</v>
      </c>
      <c r="I21" s="257">
        <f>'Прилож 3'!O73</f>
        <v>0</v>
      </c>
      <c r="K21" s="259">
        <f t="shared" si="1"/>
        <v>57807121.000000007</v>
      </c>
      <c r="L21" s="259">
        <f t="shared" si="2"/>
        <v>503914.95999999996</v>
      </c>
      <c r="M21" s="259">
        <f t="shared" si="3"/>
        <v>1044414.96</v>
      </c>
      <c r="O21" s="260">
        <v>4</v>
      </c>
      <c r="P21" s="261">
        <v>9</v>
      </c>
      <c r="Q21" s="318"/>
      <c r="R21" s="319"/>
      <c r="S21" s="319"/>
      <c r="T21" s="320"/>
      <c r="U21" s="262">
        <v>1028618.87</v>
      </c>
      <c r="V21" s="263"/>
      <c r="W21" s="264">
        <v>0</v>
      </c>
      <c r="X21" s="265">
        <v>1046485.04</v>
      </c>
      <c r="Y21" s="266">
        <v>0</v>
      </c>
      <c r="Z21" s="265">
        <v>1046485.04</v>
      </c>
      <c r="AA21" s="266">
        <v>0</v>
      </c>
    </row>
    <row r="22" spans="1:27" ht="31.5" x14ac:dyDescent="0.25">
      <c r="A22" s="43" t="s">
        <v>220</v>
      </c>
      <c r="B22" s="44" t="s">
        <v>20</v>
      </c>
      <c r="C22" s="44" t="s">
        <v>221</v>
      </c>
      <c r="D22" s="52">
        <f>'Прилож 3'!J92</f>
        <v>30000</v>
      </c>
      <c r="E22" s="52">
        <f>'Прилож 3'!K92</f>
        <v>0</v>
      </c>
      <c r="F22" s="52">
        <f>'Прилож 3'!L92</f>
        <v>15000</v>
      </c>
      <c r="G22" s="52">
        <f>'Прилож 3'!M92</f>
        <v>0</v>
      </c>
      <c r="H22" s="52">
        <f>'Прилож 3'!N92</f>
        <v>15000</v>
      </c>
      <c r="I22" s="52">
        <f>'Прилож 3'!O92</f>
        <v>0</v>
      </c>
      <c r="K22" s="63">
        <f t="shared" si="1"/>
        <v>-125000</v>
      </c>
      <c r="L22" s="63">
        <f t="shared" si="2"/>
        <v>-140000</v>
      </c>
      <c r="M22" s="63">
        <f t="shared" si="3"/>
        <v>-140000</v>
      </c>
      <c r="O22" s="71">
        <v>4</v>
      </c>
      <c r="P22" s="72">
        <v>12</v>
      </c>
      <c r="Q22" s="315"/>
      <c r="R22" s="316"/>
      <c r="S22" s="316"/>
      <c r="T22" s="317"/>
      <c r="U22" s="74">
        <v>155000</v>
      </c>
      <c r="V22" s="75"/>
      <c r="W22" s="76">
        <v>0</v>
      </c>
      <c r="X22" s="77">
        <v>155000</v>
      </c>
      <c r="Y22" s="78">
        <v>0</v>
      </c>
      <c r="Z22" s="77">
        <v>155000</v>
      </c>
      <c r="AA22" s="78">
        <v>0</v>
      </c>
    </row>
    <row r="23" spans="1:27" ht="31.5" x14ac:dyDescent="0.25">
      <c r="A23" s="43" t="s">
        <v>222</v>
      </c>
      <c r="B23" s="44" t="s">
        <v>29</v>
      </c>
      <c r="C23" s="44" t="s">
        <v>109</v>
      </c>
      <c r="D23" s="52">
        <f t="shared" ref="D23:I23" si="5">D25+D24</f>
        <v>2396752.2999999998</v>
      </c>
      <c r="E23" s="52">
        <f t="shared" si="5"/>
        <v>100000</v>
      </c>
      <c r="F23" s="52">
        <f t="shared" si="5"/>
        <v>1950844.3599999999</v>
      </c>
      <c r="G23" s="52">
        <f t="shared" si="5"/>
        <v>120000</v>
      </c>
      <c r="H23" s="52">
        <f t="shared" si="5"/>
        <v>1870844.3599999999</v>
      </c>
      <c r="I23" s="52">
        <f t="shared" si="5"/>
        <v>140000</v>
      </c>
      <c r="K23" s="63">
        <f t="shared" si="1"/>
        <v>-209825.20000000019</v>
      </c>
      <c r="L23" s="63">
        <f t="shared" si="2"/>
        <v>193428.17999999993</v>
      </c>
      <c r="M23" s="63">
        <f t="shared" si="3"/>
        <v>113428.17999999993</v>
      </c>
      <c r="O23" s="71">
        <v>5</v>
      </c>
      <c r="P23" s="72">
        <v>-1</v>
      </c>
      <c r="Q23" s="315"/>
      <c r="R23" s="316"/>
      <c r="S23" s="316"/>
      <c r="T23" s="317"/>
      <c r="U23" s="74">
        <v>2606577.5</v>
      </c>
      <c r="V23" s="75"/>
      <c r="W23" s="76">
        <v>243799</v>
      </c>
      <c r="X23" s="77">
        <v>1622020.84</v>
      </c>
      <c r="Y23" s="78">
        <v>243799</v>
      </c>
      <c r="Z23" s="77">
        <v>1757416.18</v>
      </c>
      <c r="AA23" s="78">
        <v>243799</v>
      </c>
    </row>
    <row r="24" spans="1:27" x14ac:dyDescent="0.25">
      <c r="A24" s="43" t="s">
        <v>223</v>
      </c>
      <c r="B24" s="44" t="s">
        <v>29</v>
      </c>
      <c r="C24" s="44" t="s">
        <v>22</v>
      </c>
      <c r="D24" s="52">
        <f>'Прилож 3'!J100</f>
        <v>8000</v>
      </c>
      <c r="E24" s="52">
        <f>'Прилож 3'!K100</f>
        <v>0</v>
      </c>
      <c r="F24" s="52">
        <f>'Прилож 3'!L100</f>
        <v>0</v>
      </c>
      <c r="G24" s="52">
        <f>'Прилож 3'!M100</f>
        <v>0</v>
      </c>
      <c r="H24" s="52">
        <f>'Прилож 3'!N100</f>
        <v>0</v>
      </c>
      <c r="I24" s="52">
        <f>'Прилож 3'!O100</f>
        <v>0</v>
      </c>
      <c r="K24" s="63"/>
      <c r="L24" s="63"/>
      <c r="M24" s="63"/>
      <c r="O24" s="71"/>
      <c r="P24" s="72"/>
      <c r="Q24" s="79"/>
      <c r="R24" s="79"/>
      <c r="S24" s="79"/>
      <c r="T24" s="73"/>
      <c r="U24" s="74"/>
      <c r="V24" s="75"/>
      <c r="W24" s="76"/>
      <c r="X24" s="77"/>
      <c r="Y24" s="78"/>
      <c r="Z24" s="77"/>
      <c r="AA24" s="78"/>
    </row>
    <row r="25" spans="1:27" x14ac:dyDescent="0.25">
      <c r="A25" s="43" t="s">
        <v>224</v>
      </c>
      <c r="B25" s="44" t="s">
        <v>29</v>
      </c>
      <c r="C25" s="44" t="s">
        <v>81</v>
      </c>
      <c r="D25" s="52">
        <f>'Прилож 3'!J107</f>
        <v>2388752.2999999998</v>
      </c>
      <c r="E25" s="52">
        <f>'Прилож 3'!K107</f>
        <v>100000</v>
      </c>
      <c r="F25" s="52">
        <f>'Прилож 3'!L107</f>
        <v>1950844.3599999999</v>
      </c>
      <c r="G25" s="52">
        <f>'Прилож 3'!M107</f>
        <v>120000</v>
      </c>
      <c r="H25" s="52">
        <f>'Прилож 3'!N107</f>
        <v>1870844.3599999999</v>
      </c>
      <c r="I25" s="52">
        <f>'Прилож 3'!O107</f>
        <v>140000</v>
      </c>
      <c r="K25" s="63">
        <f>D25-U25</f>
        <v>-217825.20000000019</v>
      </c>
      <c r="L25" s="63">
        <f>F25-Z25</f>
        <v>193428.17999999993</v>
      </c>
      <c r="M25" s="63">
        <f>H25-Z25</f>
        <v>113428.17999999993</v>
      </c>
      <c r="O25" s="71">
        <v>5</v>
      </c>
      <c r="P25" s="72">
        <v>3</v>
      </c>
      <c r="Q25" s="315"/>
      <c r="R25" s="316"/>
      <c r="S25" s="316"/>
      <c r="T25" s="317"/>
      <c r="U25" s="74">
        <v>2606577.5</v>
      </c>
      <c r="V25" s="75"/>
      <c r="W25" s="76">
        <v>243799</v>
      </c>
      <c r="X25" s="77">
        <v>1622020.84</v>
      </c>
      <c r="Y25" s="78">
        <v>243799</v>
      </c>
      <c r="Z25" s="77">
        <v>1757416.18</v>
      </c>
      <c r="AA25" s="78">
        <v>243799</v>
      </c>
    </row>
    <row r="26" spans="1:27" x14ac:dyDescent="0.25">
      <c r="A26" s="43" t="s">
        <v>225</v>
      </c>
      <c r="B26" s="44" t="s">
        <v>25</v>
      </c>
      <c r="C26" s="44" t="s">
        <v>109</v>
      </c>
      <c r="D26" s="52">
        <f t="shared" ref="D26:I26" si="6">D27</f>
        <v>35000</v>
      </c>
      <c r="E26" s="52">
        <f t="shared" si="6"/>
        <v>0</v>
      </c>
      <c r="F26" s="52">
        <f t="shared" si="6"/>
        <v>12481</v>
      </c>
      <c r="G26" s="52">
        <f t="shared" si="6"/>
        <v>0</v>
      </c>
      <c r="H26" s="52">
        <f t="shared" si="6"/>
        <v>12802</v>
      </c>
      <c r="I26" s="52">
        <f t="shared" si="6"/>
        <v>0</v>
      </c>
      <c r="K26" s="63">
        <f>D26-U26</f>
        <v>10000</v>
      </c>
      <c r="L26" s="63">
        <f>F26-Z26</f>
        <v>-12519</v>
      </c>
      <c r="M26" s="63">
        <f>H26-Z26</f>
        <v>-12198</v>
      </c>
      <c r="O26" s="71">
        <v>7</v>
      </c>
      <c r="P26" s="72">
        <v>-1</v>
      </c>
      <c r="Q26" s="315"/>
      <c r="R26" s="316"/>
      <c r="S26" s="316"/>
      <c r="T26" s="317"/>
      <c r="U26" s="74">
        <v>25000</v>
      </c>
      <c r="V26" s="75"/>
      <c r="W26" s="76">
        <v>0</v>
      </c>
      <c r="X26" s="77">
        <v>25000</v>
      </c>
      <c r="Y26" s="78">
        <v>0</v>
      </c>
      <c r="Z26" s="77">
        <v>25000</v>
      </c>
      <c r="AA26" s="78">
        <v>0</v>
      </c>
    </row>
    <row r="27" spans="1:27" x14ac:dyDescent="0.25">
      <c r="A27" s="43" t="s">
        <v>226</v>
      </c>
      <c r="B27" s="44" t="s">
        <v>25</v>
      </c>
      <c r="C27" s="44" t="s">
        <v>25</v>
      </c>
      <c r="D27" s="52">
        <f>'Прилож 3'!J130</f>
        <v>35000</v>
      </c>
      <c r="E27" s="52">
        <f>'Прилож 3'!K130</f>
        <v>0</v>
      </c>
      <c r="F27" s="52">
        <f>'Прилож 3'!L130</f>
        <v>12481</v>
      </c>
      <c r="G27" s="52">
        <f>'Прилож 3'!M130</f>
        <v>0</v>
      </c>
      <c r="H27" s="52">
        <f>'Прилож 3'!N130</f>
        <v>12802</v>
      </c>
      <c r="I27" s="52">
        <f>'Прилож 3'!O130</f>
        <v>0</v>
      </c>
      <c r="K27" s="63">
        <f>D27-U27</f>
        <v>10000</v>
      </c>
      <c r="L27" s="63">
        <f>F27-Z27</f>
        <v>-12519</v>
      </c>
      <c r="M27" s="63">
        <f>H27-Z27</f>
        <v>-12198</v>
      </c>
      <c r="O27" s="71">
        <v>7</v>
      </c>
      <c r="P27" s="72">
        <v>7</v>
      </c>
      <c r="Q27" s="315"/>
      <c r="R27" s="316"/>
      <c r="S27" s="316"/>
      <c r="T27" s="317"/>
      <c r="U27" s="74">
        <v>25000</v>
      </c>
      <c r="V27" s="75"/>
      <c r="W27" s="76">
        <v>0</v>
      </c>
      <c r="X27" s="77">
        <v>25000</v>
      </c>
      <c r="Y27" s="78">
        <v>0</v>
      </c>
      <c r="Z27" s="77">
        <v>25000</v>
      </c>
      <c r="AA27" s="78">
        <v>0</v>
      </c>
    </row>
    <row r="28" spans="1:27" x14ac:dyDescent="0.25">
      <c r="A28" s="43" t="s">
        <v>227</v>
      </c>
      <c r="B28" s="44" t="s">
        <v>19</v>
      </c>
      <c r="C28" s="44" t="s">
        <v>109</v>
      </c>
      <c r="D28" s="52">
        <f t="shared" ref="D28:I28" si="7">D29</f>
        <v>3715835.2800000003</v>
      </c>
      <c r="E28" s="52">
        <f t="shared" si="7"/>
        <v>0</v>
      </c>
      <c r="F28" s="52">
        <f t="shared" si="7"/>
        <v>2139623.5300000003</v>
      </c>
      <c r="G28" s="52">
        <f t="shared" si="7"/>
        <v>0</v>
      </c>
      <c r="H28" s="52">
        <f t="shared" si="7"/>
        <v>1983499.65</v>
      </c>
      <c r="I28" s="52">
        <f t="shared" si="7"/>
        <v>0</v>
      </c>
      <c r="K28" s="63">
        <f>D28-U28</f>
        <v>765835.28000000026</v>
      </c>
      <c r="L28" s="63">
        <f>F28-Z28</f>
        <v>-610376.46999999974</v>
      </c>
      <c r="M28" s="63">
        <f>H28-Z28</f>
        <v>-766500.35000000009</v>
      </c>
      <c r="O28" s="71">
        <v>8</v>
      </c>
      <c r="P28" s="72">
        <v>-1</v>
      </c>
      <c r="Q28" s="315"/>
      <c r="R28" s="316"/>
      <c r="S28" s="316"/>
      <c r="T28" s="317"/>
      <c r="U28" s="74">
        <v>2950000</v>
      </c>
      <c r="V28" s="75"/>
      <c r="W28" s="76">
        <v>360971</v>
      </c>
      <c r="X28" s="77">
        <v>2780000</v>
      </c>
      <c r="Y28" s="78">
        <v>0</v>
      </c>
      <c r="Z28" s="77">
        <v>2750000</v>
      </c>
      <c r="AA28" s="78">
        <v>0</v>
      </c>
    </row>
    <row r="29" spans="1:27" s="258" customFormat="1" x14ac:dyDescent="0.25">
      <c r="A29" s="255" t="s">
        <v>228</v>
      </c>
      <c r="B29" s="256" t="s">
        <v>19</v>
      </c>
      <c r="C29" s="256" t="s">
        <v>22</v>
      </c>
      <c r="D29" s="257">
        <f>'Прилож 3'!J138</f>
        <v>3715835.2800000003</v>
      </c>
      <c r="E29" s="257">
        <f>'Прилож 3'!K138</f>
        <v>0</v>
      </c>
      <c r="F29" s="257">
        <f>'Прилож 3'!L138</f>
        <v>2139623.5300000003</v>
      </c>
      <c r="G29" s="257">
        <f>'Прилож 3'!M138</f>
        <v>0</v>
      </c>
      <c r="H29" s="257">
        <f>'Прилож 3'!N138</f>
        <v>1983499.65</v>
      </c>
      <c r="I29" s="257">
        <f>'Прилож 3'!O138</f>
        <v>0</v>
      </c>
      <c r="K29" s="259">
        <f>D29-U29</f>
        <v>765835.28000000026</v>
      </c>
      <c r="L29" s="259">
        <f>F29-Z29</f>
        <v>-610376.46999999974</v>
      </c>
      <c r="M29" s="259">
        <f>H29-Z29</f>
        <v>-766500.35000000009</v>
      </c>
      <c r="O29" s="260">
        <v>8</v>
      </c>
      <c r="P29" s="261">
        <v>1</v>
      </c>
      <c r="Q29" s="318"/>
      <c r="R29" s="319"/>
      <c r="S29" s="319"/>
      <c r="T29" s="320"/>
      <c r="U29" s="262">
        <v>2950000</v>
      </c>
      <c r="V29" s="263"/>
      <c r="W29" s="264">
        <v>360971</v>
      </c>
      <c r="X29" s="265">
        <v>2780000</v>
      </c>
      <c r="Y29" s="266">
        <v>0</v>
      </c>
      <c r="Z29" s="265">
        <v>2750000</v>
      </c>
      <c r="AA29" s="266">
        <v>0</v>
      </c>
    </row>
    <row r="30" spans="1:27" x14ac:dyDescent="0.25">
      <c r="A30" s="43" t="s">
        <v>229</v>
      </c>
      <c r="B30" s="44" t="s">
        <v>31</v>
      </c>
      <c r="C30" s="44" t="s">
        <v>109</v>
      </c>
      <c r="D30" s="52">
        <f t="shared" ref="D30:I30" si="8">D31</f>
        <v>222189.96</v>
      </c>
      <c r="E30" s="52">
        <f t="shared" si="8"/>
        <v>0</v>
      </c>
      <c r="F30" s="52">
        <f t="shared" si="8"/>
        <v>222189.96</v>
      </c>
      <c r="G30" s="52">
        <f t="shared" si="8"/>
        <v>0</v>
      </c>
      <c r="H30" s="52">
        <f t="shared" si="8"/>
        <v>222189.96</v>
      </c>
      <c r="I30" s="52">
        <f t="shared" si="8"/>
        <v>0</v>
      </c>
      <c r="K30" s="63"/>
      <c r="L30" s="63"/>
      <c r="M30" s="63"/>
      <c r="O30" s="71"/>
      <c r="P30" s="72"/>
      <c r="Q30" s="79"/>
      <c r="R30" s="79"/>
      <c r="S30" s="79"/>
      <c r="T30" s="73"/>
      <c r="U30" s="74"/>
      <c r="V30" s="75"/>
      <c r="W30" s="76"/>
      <c r="X30" s="77"/>
      <c r="Y30" s="78"/>
      <c r="Z30" s="77"/>
      <c r="AA30" s="78"/>
    </row>
    <row r="31" spans="1:27" x14ac:dyDescent="0.25">
      <c r="A31" s="43" t="s">
        <v>230</v>
      </c>
      <c r="B31" s="44" t="s">
        <v>31</v>
      </c>
      <c r="C31" s="44" t="s">
        <v>22</v>
      </c>
      <c r="D31" s="52">
        <f>'Прилож 3'!J149</f>
        <v>222189.96</v>
      </c>
      <c r="E31" s="52">
        <f>'Прилож 3'!K149</f>
        <v>0</v>
      </c>
      <c r="F31" s="52">
        <f>'Прилож 3'!L149</f>
        <v>222189.96</v>
      </c>
      <c r="G31" s="52">
        <f>'Прилож 3'!M149</f>
        <v>0</v>
      </c>
      <c r="H31" s="52">
        <f>'Прилож 3'!N149</f>
        <v>222189.96</v>
      </c>
      <c r="I31" s="52">
        <f>'Прилож 3'!O149</f>
        <v>0</v>
      </c>
      <c r="K31" s="63"/>
      <c r="L31" s="63"/>
      <c r="M31" s="63"/>
      <c r="O31" s="71"/>
      <c r="P31" s="72"/>
      <c r="Q31" s="79"/>
      <c r="R31" s="79"/>
      <c r="S31" s="79"/>
      <c r="T31" s="73"/>
      <c r="U31" s="74"/>
      <c r="V31" s="75"/>
      <c r="W31" s="76"/>
      <c r="X31" s="77"/>
      <c r="Y31" s="78"/>
      <c r="Z31" s="77"/>
      <c r="AA31" s="78"/>
    </row>
    <row r="32" spans="1:27" x14ac:dyDescent="0.25">
      <c r="A32" s="43" t="s">
        <v>231</v>
      </c>
      <c r="B32" s="44" t="s">
        <v>28</v>
      </c>
      <c r="C32" s="44" t="s">
        <v>109</v>
      </c>
      <c r="D32" s="52">
        <f t="shared" ref="D32:I32" si="9">D33</f>
        <v>790543.61</v>
      </c>
      <c r="E32" s="52">
        <f t="shared" si="9"/>
        <v>0</v>
      </c>
      <c r="F32" s="52">
        <f t="shared" si="9"/>
        <v>595732.56000000006</v>
      </c>
      <c r="G32" s="52">
        <f t="shared" si="9"/>
        <v>0</v>
      </c>
      <c r="H32" s="52">
        <f t="shared" si="9"/>
        <v>595732.56000000006</v>
      </c>
      <c r="I32" s="52">
        <f t="shared" si="9"/>
        <v>0</v>
      </c>
      <c r="K32" s="63">
        <f>D32-U32</f>
        <v>199639.51</v>
      </c>
      <c r="L32" s="63">
        <f>F32-Z32</f>
        <v>174828.46000000008</v>
      </c>
      <c r="M32" s="63">
        <f>H32-Z32</f>
        <v>174828.46000000008</v>
      </c>
      <c r="O32" s="71">
        <v>11</v>
      </c>
      <c r="P32" s="72">
        <v>-1</v>
      </c>
      <c r="Q32" s="315"/>
      <c r="R32" s="316"/>
      <c r="S32" s="316"/>
      <c r="T32" s="317"/>
      <c r="U32" s="74">
        <v>590904.1</v>
      </c>
      <c r="V32" s="75"/>
      <c r="W32" s="76">
        <v>0</v>
      </c>
      <c r="X32" s="77">
        <v>420904.1</v>
      </c>
      <c r="Y32" s="78">
        <v>0</v>
      </c>
      <c r="Z32" s="77">
        <v>420904.1</v>
      </c>
      <c r="AA32" s="78">
        <v>0</v>
      </c>
    </row>
    <row r="33" spans="1:27" x14ac:dyDescent="0.25">
      <c r="A33" s="43" t="s">
        <v>232</v>
      </c>
      <c r="B33" s="44" t="s">
        <v>28</v>
      </c>
      <c r="C33" s="44" t="s">
        <v>22</v>
      </c>
      <c r="D33" s="52">
        <f>'Прилож 3'!J157</f>
        <v>790543.61</v>
      </c>
      <c r="E33" s="52">
        <f>'Прилож 3'!K157</f>
        <v>0</v>
      </c>
      <c r="F33" s="52">
        <f>'Прилож 3'!L157</f>
        <v>595732.56000000006</v>
      </c>
      <c r="G33" s="52">
        <f>'Прилож 3'!M157</f>
        <v>0</v>
      </c>
      <c r="H33" s="52">
        <f>'Прилож 3'!N157</f>
        <v>595732.56000000006</v>
      </c>
      <c r="I33" s="52">
        <f>'Прилож 3'!O157</f>
        <v>0</v>
      </c>
      <c r="K33" s="63">
        <f>D33-U33</f>
        <v>199639.51</v>
      </c>
      <c r="L33" s="63">
        <f>F33-Z33</f>
        <v>174828.46000000008</v>
      </c>
      <c r="M33" s="63">
        <f>H33-Z33</f>
        <v>174828.46000000008</v>
      </c>
      <c r="O33" s="80">
        <v>11</v>
      </c>
      <c r="P33" s="81">
        <v>1</v>
      </c>
      <c r="Q33" s="321"/>
      <c r="R33" s="322"/>
      <c r="S33" s="322"/>
      <c r="T33" s="323"/>
      <c r="U33" s="82">
        <v>590904.1</v>
      </c>
      <c r="V33" s="83"/>
      <c r="W33" s="84">
        <v>0</v>
      </c>
      <c r="X33" s="85">
        <v>420904.1</v>
      </c>
      <c r="Y33" s="86">
        <v>0</v>
      </c>
      <c r="Z33" s="85">
        <v>420904.1</v>
      </c>
      <c r="AA33" s="86">
        <v>0</v>
      </c>
    </row>
    <row r="34" spans="1:27" x14ac:dyDescent="0.25">
      <c r="A34" s="87" t="s">
        <v>233</v>
      </c>
      <c r="B34" s="88"/>
      <c r="C34" s="88"/>
      <c r="D34" s="52">
        <f>D10+D16+D18+D20+D23+D26+D28+D32+D30</f>
        <v>71958616.019999996</v>
      </c>
      <c r="E34" s="52">
        <f>E10+E16+E18+E20+E23+E26+E28+E32+E30</f>
        <v>489265</v>
      </c>
      <c r="F34" s="52">
        <f>F10+F16+F18+F20+F23+F26+F28+F32+F30</f>
        <v>11512234.410000002</v>
      </c>
      <c r="G34" s="52">
        <f>G10+G16+G18+G20+G23+G26+G28+G32+G30</f>
        <v>549363</v>
      </c>
      <c r="H34" s="52">
        <f>H10+H16+H18+H20+H23+H26+H28+H32+H30</f>
        <v>11859729.530000001</v>
      </c>
      <c r="I34" s="52">
        <f>I10+I16+I18+I20+I23+I26+I28+I32</f>
        <v>610161</v>
      </c>
      <c r="K34" s="63">
        <f>D34-U34</f>
        <v>60481444.149999999</v>
      </c>
      <c r="L34" s="63">
        <f>F34-Z34</f>
        <v>1228556.3700000029</v>
      </c>
      <c r="M34" s="63">
        <f>H34-Z34</f>
        <v>1576051.4900000021</v>
      </c>
      <c r="O34" s="89">
        <v>11</v>
      </c>
      <c r="P34" s="89">
        <v>1</v>
      </c>
      <c r="Q34" s="90"/>
      <c r="R34" s="91">
        <v>0</v>
      </c>
      <c r="S34" s="92"/>
      <c r="T34" s="93"/>
      <c r="U34" s="94">
        <v>11477171.869999999</v>
      </c>
      <c r="V34" s="95"/>
      <c r="W34" s="96">
        <v>821815</v>
      </c>
      <c r="X34" s="97">
        <v>10174382.039999999</v>
      </c>
      <c r="Y34" s="98">
        <v>460844</v>
      </c>
      <c r="Z34" s="97">
        <v>10283678.039999999</v>
      </c>
      <c r="AA34" s="98">
        <v>460844</v>
      </c>
    </row>
    <row r="35" spans="1:27" s="55" customFormat="1" x14ac:dyDescent="0.25">
      <c r="W35" s="99"/>
      <c r="Y35" s="99"/>
      <c r="AA35" s="99"/>
    </row>
    <row r="36" spans="1:27" s="55" customFormat="1" x14ac:dyDescent="0.25">
      <c r="D36" s="100"/>
      <c r="W36" s="99"/>
      <c r="Y36" s="99"/>
      <c r="AA36" s="99"/>
    </row>
    <row r="37" spans="1:27" s="55" customFormat="1" x14ac:dyDescent="0.25">
      <c r="W37" s="99"/>
      <c r="Y37" s="99"/>
      <c r="AA37" s="99"/>
    </row>
    <row r="38" spans="1:27" s="55" customFormat="1" x14ac:dyDescent="0.25">
      <c r="W38" s="99"/>
      <c r="Y38" s="99"/>
      <c r="AA38" s="99"/>
    </row>
    <row r="39" spans="1:27" s="55" customFormat="1" x14ac:dyDescent="0.25">
      <c r="W39" s="99"/>
      <c r="Y39" s="99"/>
      <c r="AA39" s="99"/>
    </row>
    <row r="40" spans="1:27" s="55" customFormat="1" x14ac:dyDescent="0.25">
      <c r="W40" s="99"/>
      <c r="Y40" s="99"/>
      <c r="AA40" s="99"/>
    </row>
    <row r="41" spans="1:27" s="55" customFormat="1" x14ac:dyDescent="0.25">
      <c r="W41" s="99"/>
      <c r="Y41" s="99"/>
      <c r="AA41" s="99"/>
    </row>
    <row r="42" spans="1:27" s="55" customFormat="1" x14ac:dyDescent="0.25">
      <c r="W42" s="99"/>
      <c r="Y42" s="99"/>
      <c r="AA42" s="99"/>
    </row>
    <row r="43" spans="1:27" s="55" customFormat="1" x14ac:dyDescent="0.25">
      <c r="W43" s="99"/>
      <c r="Y43" s="99"/>
      <c r="AA43" s="99"/>
    </row>
    <row r="44" spans="1:27" s="55" customFormat="1" x14ac:dyDescent="0.25">
      <c r="W44" s="99"/>
      <c r="Y44" s="99"/>
      <c r="AA44" s="99"/>
    </row>
    <row r="45" spans="1:27" s="55" customFormat="1" x14ac:dyDescent="0.25">
      <c r="W45" s="99"/>
      <c r="Y45" s="99"/>
      <c r="AA45" s="99"/>
    </row>
    <row r="46" spans="1:27" s="55" customFormat="1" x14ac:dyDescent="0.25">
      <c r="W46" s="99"/>
      <c r="Y46" s="99"/>
      <c r="AA46" s="99"/>
    </row>
    <row r="47" spans="1:27" s="55" customFormat="1" x14ac:dyDescent="0.25">
      <c r="W47" s="99"/>
      <c r="Y47" s="99"/>
      <c r="AA47" s="99"/>
    </row>
    <row r="48" spans="1:27" s="55" customFormat="1" x14ac:dyDescent="0.25">
      <c r="W48" s="99"/>
      <c r="Y48" s="99"/>
      <c r="AA48" s="99"/>
    </row>
    <row r="49" spans="23:27" s="55" customFormat="1" x14ac:dyDescent="0.25">
      <c r="W49" s="99"/>
      <c r="Y49" s="99"/>
      <c r="AA49" s="99"/>
    </row>
    <row r="50" spans="23:27" s="55" customFormat="1" x14ac:dyDescent="0.25">
      <c r="W50" s="99"/>
      <c r="Y50" s="99"/>
      <c r="AA50" s="99"/>
    </row>
    <row r="51" spans="23:27" s="55" customFormat="1" x14ac:dyDescent="0.25">
      <c r="W51" s="99"/>
      <c r="Y51" s="99"/>
      <c r="AA51" s="99"/>
    </row>
    <row r="52" spans="23:27" s="55" customFormat="1" x14ac:dyDescent="0.25">
      <c r="W52" s="99"/>
      <c r="Y52" s="99"/>
      <c r="AA52" s="99"/>
    </row>
    <row r="53" spans="23:27" s="55" customFormat="1" x14ac:dyDescent="0.25">
      <c r="W53" s="99"/>
      <c r="Y53" s="99"/>
      <c r="AA53" s="99"/>
    </row>
    <row r="54" spans="23:27" s="55" customFormat="1" x14ac:dyDescent="0.25">
      <c r="W54" s="99"/>
      <c r="Y54" s="99"/>
      <c r="AA54" s="99"/>
    </row>
    <row r="55" spans="23:27" s="55" customFormat="1" x14ac:dyDescent="0.25">
      <c r="W55" s="99"/>
      <c r="Y55" s="99"/>
      <c r="AA55" s="99"/>
    </row>
    <row r="56" spans="23:27" s="55" customFormat="1" x14ac:dyDescent="0.25">
      <c r="W56" s="99"/>
      <c r="Y56" s="99"/>
      <c r="AA56" s="99"/>
    </row>
    <row r="57" spans="23:27" s="55" customFormat="1" x14ac:dyDescent="0.25">
      <c r="W57" s="99"/>
      <c r="Y57" s="99"/>
      <c r="AA57" s="99"/>
    </row>
    <row r="58" spans="23:27" s="55" customFormat="1" x14ac:dyDescent="0.25">
      <c r="W58" s="99"/>
      <c r="Y58" s="99"/>
      <c r="AA58" s="99"/>
    </row>
    <row r="59" spans="23:27" s="55" customFormat="1" x14ac:dyDescent="0.25">
      <c r="W59" s="99"/>
      <c r="Y59" s="99"/>
      <c r="AA59" s="99"/>
    </row>
    <row r="60" spans="23:27" s="55" customFormat="1" x14ac:dyDescent="0.25">
      <c r="W60" s="99"/>
      <c r="Y60" s="99"/>
      <c r="AA60" s="99"/>
    </row>
    <row r="61" spans="23:27" s="55" customFormat="1" x14ac:dyDescent="0.25">
      <c r="W61" s="99"/>
      <c r="Y61" s="99"/>
      <c r="AA61" s="99"/>
    </row>
    <row r="62" spans="23:27" s="55" customFormat="1" x14ac:dyDescent="0.25">
      <c r="W62" s="99"/>
      <c r="Y62" s="99"/>
      <c r="AA62" s="99"/>
    </row>
    <row r="63" spans="23:27" s="55" customFormat="1" x14ac:dyDescent="0.25">
      <c r="W63" s="99"/>
      <c r="Y63" s="99"/>
      <c r="AA63" s="99"/>
    </row>
    <row r="64" spans="23:27" s="55" customFormat="1" x14ac:dyDescent="0.25">
      <c r="W64" s="99"/>
      <c r="Y64" s="99"/>
      <c r="AA64" s="99"/>
    </row>
    <row r="65" spans="23:27" s="55" customFormat="1" x14ac:dyDescent="0.25">
      <c r="W65" s="99"/>
      <c r="Y65" s="99"/>
      <c r="AA65" s="99"/>
    </row>
    <row r="66" spans="23:27" s="55" customFormat="1" x14ac:dyDescent="0.25">
      <c r="W66" s="99"/>
      <c r="Y66" s="99"/>
      <c r="AA66" s="99"/>
    </row>
    <row r="67" spans="23:27" s="55" customFormat="1" x14ac:dyDescent="0.25">
      <c r="W67" s="99"/>
      <c r="Y67" s="99"/>
      <c r="AA67" s="99"/>
    </row>
    <row r="68" spans="23:27" s="55" customFormat="1" x14ac:dyDescent="0.25">
      <c r="W68" s="99"/>
      <c r="Y68" s="99"/>
      <c r="AA68" s="99"/>
    </row>
    <row r="69" spans="23:27" s="55" customFormat="1" x14ac:dyDescent="0.25">
      <c r="W69" s="99"/>
      <c r="Y69" s="99"/>
      <c r="AA69" s="99"/>
    </row>
    <row r="70" spans="23:27" s="55" customFormat="1" x14ac:dyDescent="0.25">
      <c r="W70" s="99"/>
      <c r="Y70" s="99"/>
      <c r="AA70" s="99"/>
    </row>
    <row r="71" spans="23:27" s="55" customFormat="1" x14ac:dyDescent="0.25">
      <c r="W71" s="99"/>
      <c r="Y71" s="99"/>
      <c r="AA71" s="99"/>
    </row>
    <row r="72" spans="23:27" s="55" customFormat="1" x14ac:dyDescent="0.25">
      <c r="W72" s="99"/>
      <c r="Y72" s="99"/>
      <c r="AA72" s="99"/>
    </row>
    <row r="73" spans="23:27" s="55" customFormat="1" x14ac:dyDescent="0.25">
      <c r="W73" s="99"/>
      <c r="Y73" s="99"/>
      <c r="AA73" s="99"/>
    </row>
    <row r="74" spans="23:27" s="55" customFormat="1" x14ac:dyDescent="0.25">
      <c r="W74" s="99"/>
      <c r="Y74" s="99"/>
      <c r="AA74" s="99"/>
    </row>
    <row r="75" spans="23:27" s="55" customFormat="1" x14ac:dyDescent="0.25">
      <c r="W75" s="99"/>
      <c r="Y75" s="99"/>
      <c r="AA75" s="99"/>
    </row>
    <row r="76" spans="23:27" s="55" customFormat="1" x14ac:dyDescent="0.25">
      <c r="W76" s="99"/>
      <c r="Y76" s="99"/>
      <c r="AA76" s="99"/>
    </row>
    <row r="77" spans="23:27" s="55" customFormat="1" x14ac:dyDescent="0.25">
      <c r="W77" s="99"/>
      <c r="Y77" s="99"/>
      <c r="AA77" s="99"/>
    </row>
    <row r="78" spans="23:27" s="55" customFormat="1" x14ac:dyDescent="0.25">
      <c r="W78" s="99"/>
      <c r="Y78" s="99"/>
      <c r="AA78" s="99"/>
    </row>
    <row r="79" spans="23:27" s="55" customFormat="1" x14ac:dyDescent="0.25">
      <c r="W79" s="99"/>
      <c r="Y79" s="99"/>
      <c r="AA79" s="99"/>
    </row>
    <row r="80" spans="23:27" s="55" customFormat="1" x14ac:dyDescent="0.25">
      <c r="W80" s="99"/>
      <c r="Y80" s="99"/>
      <c r="AA80" s="99"/>
    </row>
    <row r="81" spans="23:27" s="55" customFormat="1" x14ac:dyDescent="0.25">
      <c r="W81" s="99"/>
      <c r="Y81" s="99"/>
      <c r="AA81" s="99"/>
    </row>
    <row r="82" spans="23:27" s="55" customFormat="1" x14ac:dyDescent="0.25">
      <c r="W82" s="99"/>
      <c r="Y82" s="99"/>
      <c r="AA82" s="99"/>
    </row>
    <row r="83" spans="23:27" s="55" customFormat="1" x14ac:dyDescent="0.25">
      <c r="W83" s="99"/>
      <c r="Y83" s="99"/>
      <c r="AA83" s="99"/>
    </row>
    <row r="84" spans="23:27" s="55" customFormat="1" x14ac:dyDescent="0.25">
      <c r="W84" s="99"/>
      <c r="Y84" s="99"/>
      <c r="AA84" s="99"/>
    </row>
    <row r="85" spans="23:27" s="55" customFormat="1" x14ac:dyDescent="0.25">
      <c r="W85" s="99"/>
      <c r="Y85" s="99"/>
      <c r="AA85" s="99"/>
    </row>
    <row r="86" spans="23:27" s="55" customFormat="1" x14ac:dyDescent="0.25">
      <c r="W86" s="99"/>
      <c r="Y86" s="99"/>
      <c r="AA86" s="99"/>
    </row>
    <row r="87" spans="23:27" s="55" customFormat="1" x14ac:dyDescent="0.25">
      <c r="W87" s="99"/>
      <c r="Y87" s="99"/>
      <c r="AA87" s="99"/>
    </row>
    <row r="88" spans="23:27" s="55" customFormat="1" x14ac:dyDescent="0.25">
      <c r="W88" s="99"/>
      <c r="Y88" s="99"/>
      <c r="AA88" s="99"/>
    </row>
    <row r="89" spans="23:27" s="55" customFormat="1" x14ac:dyDescent="0.25">
      <c r="W89" s="99"/>
      <c r="Y89" s="99"/>
      <c r="AA89" s="99"/>
    </row>
    <row r="90" spans="23:27" s="55" customFormat="1" x14ac:dyDescent="0.25">
      <c r="W90" s="99"/>
      <c r="Y90" s="99"/>
      <c r="AA90" s="99"/>
    </row>
    <row r="91" spans="23:27" s="55" customFormat="1" x14ac:dyDescent="0.25">
      <c r="W91" s="99"/>
      <c r="Y91" s="99"/>
      <c r="AA91" s="99"/>
    </row>
    <row r="92" spans="23:27" s="55" customFormat="1" x14ac:dyDescent="0.25">
      <c r="W92" s="99"/>
      <c r="Y92" s="99"/>
      <c r="AA92" s="99"/>
    </row>
    <row r="93" spans="23:27" s="55" customFormat="1" x14ac:dyDescent="0.25">
      <c r="W93" s="99"/>
      <c r="Y93" s="99"/>
      <c r="AA93" s="99"/>
    </row>
    <row r="94" spans="23:27" s="55" customFormat="1" x14ac:dyDescent="0.25">
      <c r="W94" s="99"/>
      <c r="Y94" s="99"/>
      <c r="AA94" s="99"/>
    </row>
    <row r="95" spans="23:27" s="55" customFormat="1" x14ac:dyDescent="0.25">
      <c r="W95" s="99"/>
      <c r="Y95" s="99"/>
      <c r="AA95" s="99"/>
    </row>
    <row r="96" spans="23:27" s="55" customFormat="1" x14ac:dyDescent="0.25">
      <c r="W96" s="99"/>
      <c r="Y96" s="99"/>
      <c r="AA96" s="99"/>
    </row>
    <row r="97" spans="23:27" s="55" customFormat="1" x14ac:dyDescent="0.25">
      <c r="W97" s="99"/>
      <c r="Y97" s="99"/>
      <c r="AA97" s="99"/>
    </row>
    <row r="98" spans="23:27" s="55" customFormat="1" x14ac:dyDescent="0.25">
      <c r="W98" s="99"/>
      <c r="Y98" s="99"/>
      <c r="AA98" s="99"/>
    </row>
    <row r="99" spans="23:27" s="55" customFormat="1" x14ac:dyDescent="0.25">
      <c r="W99" s="99"/>
      <c r="Y99" s="99"/>
      <c r="AA99" s="99"/>
    </row>
    <row r="100" spans="23:27" s="55" customFormat="1" x14ac:dyDescent="0.25">
      <c r="W100" s="99"/>
      <c r="Y100" s="99"/>
      <c r="AA100" s="99"/>
    </row>
    <row r="101" spans="23:27" s="55" customFormat="1" x14ac:dyDescent="0.25">
      <c r="W101" s="99"/>
      <c r="Y101" s="99"/>
      <c r="AA101" s="99"/>
    </row>
    <row r="102" spans="23:27" s="55" customFormat="1" x14ac:dyDescent="0.25">
      <c r="W102" s="99"/>
      <c r="Y102" s="99"/>
      <c r="AA102" s="99"/>
    </row>
    <row r="103" spans="23:27" s="55" customFormat="1" x14ac:dyDescent="0.25">
      <c r="W103" s="99"/>
      <c r="Y103" s="99"/>
      <c r="AA103" s="99"/>
    </row>
    <row r="104" spans="23:27" s="55" customFormat="1" x14ac:dyDescent="0.25">
      <c r="W104" s="99"/>
      <c r="Y104" s="99"/>
      <c r="AA104" s="99"/>
    </row>
    <row r="105" spans="23:27" s="55" customFormat="1" x14ac:dyDescent="0.25">
      <c r="W105" s="99"/>
      <c r="Y105" s="99"/>
      <c r="AA105" s="99"/>
    </row>
    <row r="106" spans="23:27" s="55" customFormat="1" x14ac:dyDescent="0.25">
      <c r="W106" s="99"/>
      <c r="Y106" s="99"/>
      <c r="AA106" s="99"/>
    </row>
    <row r="107" spans="23:27" s="55" customFormat="1" x14ac:dyDescent="0.25">
      <c r="W107" s="99"/>
      <c r="Y107" s="99"/>
      <c r="AA107" s="99"/>
    </row>
    <row r="108" spans="23:27" s="55" customFormat="1" x14ac:dyDescent="0.25">
      <c r="W108" s="99"/>
      <c r="Y108" s="99"/>
      <c r="AA108" s="99"/>
    </row>
    <row r="109" spans="23:27" s="55" customFormat="1" x14ac:dyDescent="0.25">
      <c r="W109" s="99"/>
      <c r="Y109" s="99"/>
      <c r="AA109" s="99"/>
    </row>
    <row r="110" spans="23:27" s="55" customFormat="1" x14ac:dyDescent="0.25">
      <c r="W110" s="99"/>
      <c r="Y110" s="99"/>
      <c r="AA110" s="99"/>
    </row>
    <row r="111" spans="23:27" s="55" customFormat="1" x14ac:dyDescent="0.25">
      <c r="W111" s="99"/>
      <c r="Y111" s="99"/>
      <c r="AA111" s="99"/>
    </row>
    <row r="112" spans="23:27" s="55" customFormat="1" x14ac:dyDescent="0.25">
      <c r="W112" s="99"/>
      <c r="Y112" s="99"/>
      <c r="AA112" s="99"/>
    </row>
    <row r="113" spans="23:27" s="55" customFormat="1" x14ac:dyDescent="0.25">
      <c r="W113" s="99"/>
      <c r="Y113" s="99"/>
      <c r="AA113" s="99"/>
    </row>
    <row r="114" spans="23:27" s="55" customFormat="1" x14ac:dyDescent="0.25">
      <c r="W114" s="99"/>
      <c r="Y114" s="99"/>
      <c r="AA114" s="99"/>
    </row>
    <row r="115" spans="23:27" s="55" customFormat="1" x14ac:dyDescent="0.25">
      <c r="W115" s="99"/>
      <c r="Y115" s="99"/>
      <c r="AA115" s="99"/>
    </row>
    <row r="116" spans="23:27" s="55" customFormat="1" x14ac:dyDescent="0.25">
      <c r="W116" s="99"/>
      <c r="Y116" s="99"/>
      <c r="AA116" s="99"/>
    </row>
    <row r="117" spans="23:27" s="55" customFormat="1" x14ac:dyDescent="0.25">
      <c r="W117" s="99"/>
      <c r="Y117" s="99"/>
      <c r="AA117" s="99"/>
    </row>
    <row r="118" spans="23:27" s="55" customFormat="1" x14ac:dyDescent="0.25">
      <c r="W118" s="99"/>
      <c r="Y118" s="99"/>
      <c r="AA118" s="99"/>
    </row>
    <row r="119" spans="23:27" s="55" customFormat="1" x14ac:dyDescent="0.25">
      <c r="W119" s="99"/>
      <c r="Y119" s="99"/>
      <c r="AA119" s="99"/>
    </row>
  </sheetData>
  <mergeCells count="32">
    <mergeCell ref="Q20:T20"/>
    <mergeCell ref="Q21:T21"/>
    <mergeCell ref="Q22:T22"/>
    <mergeCell ref="Q33:T33"/>
    <mergeCell ref="Q26:T26"/>
    <mergeCell ref="Q23:T23"/>
    <mergeCell ref="Q25:T25"/>
    <mergeCell ref="Q32:T32"/>
    <mergeCell ref="Q27:T27"/>
    <mergeCell ref="Q28:T28"/>
    <mergeCell ref="Q29:T29"/>
    <mergeCell ref="Q15:T15"/>
    <mergeCell ref="Q16:T16"/>
    <mergeCell ref="Q17:T17"/>
    <mergeCell ref="Q18:T18"/>
    <mergeCell ref="Q19:T19"/>
    <mergeCell ref="Q10:T10"/>
    <mergeCell ref="Q11:T11"/>
    <mergeCell ref="Q12:T12"/>
    <mergeCell ref="Q13:T13"/>
    <mergeCell ref="Q14:T14"/>
    <mergeCell ref="A4:I4"/>
    <mergeCell ref="C3:E3"/>
    <mergeCell ref="D2:I2"/>
    <mergeCell ref="B6:C6"/>
    <mergeCell ref="A6:A8"/>
    <mergeCell ref="D6:I6"/>
    <mergeCell ref="B7:B8"/>
    <mergeCell ref="C7:C8"/>
    <mergeCell ref="D7:E7"/>
    <mergeCell ref="F7:G7"/>
    <mergeCell ref="H7:I7"/>
  </mergeCells>
  <pageMargins left="1.18110227584839" right="0.590551137924194" top="0.78740155696868896" bottom="0.78740155696868896" header="0.31496062874794001" footer="0.31496062874794001"/>
  <pageSetup paperSize="9" scale="58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84"/>
  <sheetViews>
    <sheetView zoomScale="80" zoomScaleNormal="80" workbookViewId="0">
      <selection activeCell="L2" sqref="L2:O3"/>
    </sheetView>
  </sheetViews>
  <sheetFormatPr defaultColWidth="9" defaultRowHeight="18" x14ac:dyDescent="0.25"/>
  <cols>
    <col min="1" max="1" width="54.5703125" style="101" customWidth="1"/>
    <col min="2" max="2" width="12.140625" style="101" customWidth="1"/>
    <col min="3" max="3" width="6.140625" style="101" customWidth="1"/>
    <col min="4" max="4" width="6.85546875" style="101" customWidth="1"/>
    <col min="5" max="5" width="6.7109375" style="101" customWidth="1"/>
    <col min="6" max="6" width="6.140625" style="101" customWidth="1"/>
    <col min="7" max="7" width="6.5703125" style="101" customWidth="1"/>
    <col min="8" max="8" width="8.85546875" style="101" customWidth="1"/>
    <col min="9" max="9" width="6.42578125" style="101" customWidth="1"/>
    <col min="10" max="10" width="21.28515625" style="102" customWidth="1"/>
    <col min="11" max="11" width="15.42578125" style="101" customWidth="1"/>
    <col min="12" max="12" width="19.42578125" style="103" customWidth="1"/>
    <col min="13" max="13" width="12.85546875" style="104" customWidth="1"/>
    <col min="14" max="14" width="18.7109375" style="104" customWidth="1"/>
    <col min="15" max="15" width="10.85546875" style="104" customWidth="1"/>
    <col min="16" max="16" width="5" style="104" customWidth="1"/>
    <col min="17" max="21" width="9" style="104" hidden="1" bestFit="1" customWidth="1"/>
    <col min="22" max="29" width="9" style="101" hidden="1" bestFit="1" customWidth="1"/>
    <col min="30" max="33" width="9" style="105" hidden="1" bestFit="1" customWidth="1"/>
    <col min="34" max="34" width="9" style="105" customWidth="1"/>
    <col min="35" max="35" width="9" style="101" customWidth="1"/>
    <col min="36" max="16384" width="9" style="101"/>
  </cols>
  <sheetData>
    <row r="1" spans="1:32" x14ac:dyDescent="0.25">
      <c r="N1" s="324"/>
      <c r="O1" s="324"/>
    </row>
    <row r="2" spans="1:32" x14ac:dyDescent="0.25">
      <c r="L2" s="334" t="s">
        <v>409</v>
      </c>
      <c r="M2" s="334"/>
      <c r="N2" s="334"/>
      <c r="O2" s="334"/>
    </row>
    <row r="3" spans="1:32" ht="98.25" customHeight="1" x14ac:dyDescent="0.25">
      <c r="A3" s="7"/>
      <c r="B3" s="41"/>
      <c r="C3" s="106"/>
      <c r="D3" s="106"/>
      <c r="E3" s="106"/>
      <c r="F3" s="106"/>
      <c r="G3" s="106"/>
      <c r="H3" s="106"/>
      <c r="I3" s="106"/>
      <c r="J3" s="107"/>
      <c r="K3" s="106"/>
      <c r="L3" s="334"/>
      <c r="M3" s="334"/>
      <c r="N3" s="334"/>
      <c r="O3" s="334"/>
      <c r="P3" s="108"/>
      <c r="Q3" s="108"/>
      <c r="R3" s="108"/>
      <c r="S3" s="108"/>
    </row>
    <row r="4" spans="1:32" ht="18" customHeight="1" x14ac:dyDescent="0.25">
      <c r="A4" s="7"/>
      <c r="B4" s="1"/>
      <c r="C4" s="106"/>
      <c r="D4" s="106"/>
      <c r="E4" s="106"/>
      <c r="F4" s="106"/>
      <c r="G4" s="106"/>
      <c r="H4" s="106"/>
      <c r="I4" s="106"/>
      <c r="J4" s="107"/>
      <c r="K4" s="106"/>
      <c r="L4" s="109"/>
      <c r="M4" s="108"/>
      <c r="N4" s="108"/>
      <c r="O4" s="108"/>
      <c r="P4" s="108"/>
      <c r="Q4" s="108"/>
      <c r="R4" s="108"/>
      <c r="S4" s="108"/>
    </row>
    <row r="5" spans="1:32" ht="41.45" customHeight="1" x14ac:dyDescent="0.25">
      <c r="A5" s="335" t="s">
        <v>234</v>
      </c>
      <c r="B5" s="335"/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5"/>
      <c r="N5" s="335"/>
      <c r="O5" s="335"/>
      <c r="P5" s="110"/>
      <c r="Q5" s="108"/>
      <c r="R5" s="108"/>
      <c r="S5" s="108"/>
    </row>
    <row r="6" spans="1:32" ht="10.15" customHeight="1" x14ac:dyDescent="0.25">
      <c r="A6" s="335"/>
      <c r="B6" s="335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35"/>
      <c r="P6" s="110"/>
      <c r="Q6" s="108"/>
      <c r="R6" s="108"/>
      <c r="S6" s="108"/>
    </row>
    <row r="7" spans="1:32" ht="1.5" customHeight="1" x14ac:dyDescent="0.25">
      <c r="J7" s="111">
        <f>J14+J21</f>
        <v>5331790</v>
      </c>
      <c r="K7" s="112">
        <f>K14+K21</f>
        <v>0</v>
      </c>
      <c r="L7" s="111">
        <f>L14+L21</f>
        <v>4376600</v>
      </c>
      <c r="M7" s="112">
        <f>M14+M21</f>
        <v>0</v>
      </c>
      <c r="N7" s="112">
        <f>N14+N21</f>
        <v>4376600</v>
      </c>
    </row>
    <row r="8" spans="1:32" ht="34.5" customHeight="1" x14ac:dyDescent="0.25">
      <c r="A8" s="328" t="s">
        <v>235</v>
      </c>
      <c r="B8" s="325" t="s">
        <v>236</v>
      </c>
      <c r="C8" s="326"/>
      <c r="D8" s="326"/>
      <c r="E8" s="326"/>
      <c r="F8" s="326"/>
      <c r="G8" s="326"/>
      <c r="H8" s="327"/>
      <c r="I8" s="328" t="s">
        <v>237</v>
      </c>
      <c r="J8" s="331" t="s">
        <v>203</v>
      </c>
      <c r="K8" s="332"/>
      <c r="L8" s="332"/>
      <c r="M8" s="332"/>
      <c r="N8" s="332"/>
      <c r="O8" s="333"/>
    </row>
    <row r="9" spans="1:32" ht="19.5" customHeight="1" x14ac:dyDescent="0.25">
      <c r="A9" s="329"/>
      <c r="B9" s="328" t="s">
        <v>238</v>
      </c>
      <c r="C9" s="336" t="s">
        <v>204</v>
      </c>
      <c r="D9" s="336" t="s">
        <v>205</v>
      </c>
      <c r="E9" s="338" t="s">
        <v>239</v>
      </c>
      <c r="F9" s="339"/>
      <c r="G9" s="339"/>
      <c r="H9" s="340"/>
      <c r="I9" s="329"/>
      <c r="J9" s="331" t="s">
        <v>105</v>
      </c>
      <c r="K9" s="333"/>
      <c r="L9" s="325" t="s">
        <v>106</v>
      </c>
      <c r="M9" s="327"/>
      <c r="N9" s="325" t="s">
        <v>107</v>
      </c>
      <c r="O9" s="327"/>
    </row>
    <row r="10" spans="1:32" ht="111" customHeight="1" x14ac:dyDescent="0.25">
      <c r="A10" s="330"/>
      <c r="B10" s="330"/>
      <c r="C10" s="337"/>
      <c r="D10" s="337"/>
      <c r="E10" s="341"/>
      <c r="F10" s="342"/>
      <c r="G10" s="342"/>
      <c r="H10" s="343"/>
      <c r="I10" s="330"/>
      <c r="J10" s="113" t="s">
        <v>240</v>
      </c>
      <c r="K10" s="113" t="s">
        <v>207</v>
      </c>
      <c r="L10" s="113" t="s">
        <v>240</v>
      </c>
      <c r="M10" s="113" t="s">
        <v>207</v>
      </c>
      <c r="N10" s="113" t="s">
        <v>240</v>
      </c>
      <c r="O10" s="113" t="s">
        <v>207</v>
      </c>
    </row>
    <row r="11" spans="1:32" ht="15" customHeight="1" x14ac:dyDescent="0.25">
      <c r="A11" s="114">
        <v>1</v>
      </c>
      <c r="B11" s="114">
        <v>2</v>
      </c>
      <c r="C11" s="114">
        <v>3</v>
      </c>
      <c r="D11" s="114">
        <v>4</v>
      </c>
      <c r="E11" s="115"/>
      <c r="F11" s="116"/>
      <c r="G11" s="116">
        <v>5</v>
      </c>
      <c r="H11" s="117"/>
      <c r="I11" s="114">
        <v>6</v>
      </c>
      <c r="J11" s="114">
        <v>7</v>
      </c>
      <c r="K11" s="114">
        <v>8</v>
      </c>
      <c r="L11" s="114">
        <v>9</v>
      </c>
      <c r="M11" s="114">
        <v>10</v>
      </c>
      <c r="N11" s="114">
        <v>11</v>
      </c>
      <c r="O11" s="114">
        <v>12</v>
      </c>
    </row>
    <row r="12" spans="1:32" ht="31.5" customHeight="1" x14ac:dyDescent="0.25">
      <c r="A12" s="118" t="s">
        <v>241</v>
      </c>
      <c r="B12" s="119">
        <v>608</v>
      </c>
      <c r="C12" s="120"/>
      <c r="D12" s="120"/>
      <c r="E12" s="120"/>
      <c r="F12" s="120"/>
      <c r="G12" s="120"/>
      <c r="H12" s="120"/>
      <c r="I12" s="120"/>
      <c r="J12" s="121">
        <f>J13+J56+J64+J72+J99+J130+J138+J157+J149</f>
        <v>71968616.019999996</v>
      </c>
      <c r="K12" s="121">
        <f t="shared" ref="K12:O12" si="0">K13+K56+K64+K72+K99+K130+K138+K157+K149</f>
        <v>489265</v>
      </c>
      <c r="L12" s="121">
        <f t="shared" si="0"/>
        <v>11512234.410000002</v>
      </c>
      <c r="M12" s="121">
        <f t="shared" si="0"/>
        <v>549363</v>
      </c>
      <c r="N12" s="121">
        <f t="shared" si="0"/>
        <v>11859729.530000001</v>
      </c>
      <c r="O12" s="121">
        <f t="shared" si="0"/>
        <v>610161</v>
      </c>
      <c r="Q12" s="122">
        <f t="shared" ref="Q12:Q43" si="1">J12-AD12</f>
        <v>60491444.149999999</v>
      </c>
      <c r="R12" s="123">
        <f t="shared" ref="R12:R43" si="2">L12-AE12</f>
        <v>1337852.3700000029</v>
      </c>
      <c r="S12" s="123">
        <f t="shared" ref="S12:S43" si="3">N12-AF12</f>
        <v>1576051.4900000021</v>
      </c>
      <c r="V12" s="124">
        <v>608</v>
      </c>
      <c r="W12" s="125">
        <v>0</v>
      </c>
      <c r="X12" s="126">
        <v>-1</v>
      </c>
      <c r="Y12" s="127" t="s">
        <v>242</v>
      </c>
      <c r="Z12" s="128" t="s">
        <v>242</v>
      </c>
      <c r="AA12" s="127" t="s">
        <v>242</v>
      </c>
      <c r="AB12" s="129" t="s">
        <v>242</v>
      </c>
      <c r="AC12" s="130" t="s">
        <v>242</v>
      </c>
      <c r="AD12" s="131">
        <v>11477171.869999999</v>
      </c>
      <c r="AE12" s="131">
        <v>10174382.039999999</v>
      </c>
      <c r="AF12" s="131">
        <v>10283678.039999999</v>
      </c>
    </row>
    <row r="13" spans="1:32" ht="20.45" customHeight="1" x14ac:dyDescent="0.25">
      <c r="A13" s="118" t="s">
        <v>208</v>
      </c>
      <c r="B13" s="119">
        <v>608</v>
      </c>
      <c r="C13" s="132">
        <v>1</v>
      </c>
      <c r="D13" s="132">
        <v>0</v>
      </c>
      <c r="E13" s="120"/>
      <c r="F13" s="120"/>
      <c r="G13" s="120"/>
      <c r="H13" s="120"/>
      <c r="I13" s="120"/>
      <c r="J13" s="121">
        <f>J14+J21+J32+J39+J46+J53</f>
        <v>5523290</v>
      </c>
      <c r="K13" s="121">
        <f t="shared" ref="K13:O13" si="4">K14+K21+K32+K39+K46</f>
        <v>0</v>
      </c>
      <c r="L13" s="121">
        <f t="shared" si="4"/>
        <v>4576600</v>
      </c>
      <c r="M13" s="121">
        <f t="shared" si="4"/>
        <v>0</v>
      </c>
      <c r="N13" s="121">
        <f t="shared" si="4"/>
        <v>4576600</v>
      </c>
      <c r="O13" s="121">
        <f t="shared" si="4"/>
        <v>0</v>
      </c>
      <c r="Q13" s="122">
        <f t="shared" si="1"/>
        <v>1825290</v>
      </c>
      <c r="R13" s="123">
        <f t="shared" si="2"/>
        <v>878600</v>
      </c>
      <c r="S13" s="123">
        <f t="shared" si="3"/>
        <v>878600</v>
      </c>
      <c r="V13" s="124">
        <v>608</v>
      </c>
      <c r="W13" s="125">
        <v>1</v>
      </c>
      <c r="X13" s="126">
        <v>-1</v>
      </c>
      <c r="Y13" s="127" t="s">
        <v>242</v>
      </c>
      <c r="Z13" s="128" t="s">
        <v>242</v>
      </c>
      <c r="AA13" s="127" t="s">
        <v>242</v>
      </c>
      <c r="AB13" s="129" t="s">
        <v>242</v>
      </c>
      <c r="AC13" s="130" t="s">
        <v>242</v>
      </c>
      <c r="AD13" s="131">
        <v>3698000</v>
      </c>
      <c r="AE13" s="131">
        <v>3698000</v>
      </c>
      <c r="AF13" s="131">
        <v>3698000</v>
      </c>
    </row>
    <row r="14" spans="1:32" ht="30.75" customHeight="1" x14ac:dyDescent="0.25">
      <c r="A14" s="118" t="s">
        <v>209</v>
      </c>
      <c r="B14" s="119">
        <v>608</v>
      </c>
      <c r="C14" s="132">
        <v>1</v>
      </c>
      <c r="D14" s="132">
        <v>2</v>
      </c>
      <c r="E14" s="120"/>
      <c r="F14" s="120"/>
      <c r="G14" s="120"/>
      <c r="H14" s="120"/>
      <c r="I14" s="120"/>
      <c r="J14" s="121">
        <f t="shared" ref="J14:O17" si="5">J15</f>
        <v>840883.68</v>
      </c>
      <c r="K14" s="121">
        <f t="shared" si="5"/>
        <v>0</v>
      </c>
      <c r="L14" s="121">
        <f t="shared" si="5"/>
        <v>795976.47</v>
      </c>
      <c r="M14" s="121">
        <f t="shared" si="5"/>
        <v>0</v>
      </c>
      <c r="N14" s="121">
        <f t="shared" si="5"/>
        <v>795976.47</v>
      </c>
      <c r="O14" s="121">
        <f t="shared" si="5"/>
        <v>0</v>
      </c>
      <c r="Q14" s="122">
        <f t="shared" si="1"/>
        <v>168176.7300000001</v>
      </c>
      <c r="R14" s="123">
        <f t="shared" si="2"/>
        <v>123269.52000000002</v>
      </c>
      <c r="S14" s="123">
        <f t="shared" si="3"/>
        <v>123269.52000000002</v>
      </c>
      <c r="V14" s="124">
        <v>608</v>
      </c>
      <c r="W14" s="125">
        <v>1</v>
      </c>
      <c r="X14" s="126">
        <v>2</v>
      </c>
      <c r="Y14" s="127" t="s">
        <v>242</v>
      </c>
      <c r="Z14" s="128" t="s">
        <v>242</v>
      </c>
      <c r="AA14" s="127" t="s">
        <v>242</v>
      </c>
      <c r="AB14" s="129" t="s">
        <v>242</v>
      </c>
      <c r="AC14" s="130" t="s">
        <v>242</v>
      </c>
      <c r="AD14" s="131">
        <v>672706.95</v>
      </c>
      <c r="AE14" s="131">
        <v>672706.95</v>
      </c>
      <c r="AF14" s="131">
        <v>672706.95</v>
      </c>
    </row>
    <row r="15" spans="1:32" ht="41.25" customHeight="1" x14ac:dyDescent="0.25">
      <c r="A15" s="118" t="s">
        <v>243</v>
      </c>
      <c r="B15" s="119">
        <v>608</v>
      </c>
      <c r="C15" s="132">
        <v>1</v>
      </c>
      <c r="D15" s="132">
        <v>2</v>
      </c>
      <c r="E15" s="132">
        <v>3</v>
      </c>
      <c r="F15" s="119">
        <v>0</v>
      </c>
      <c r="G15" s="132">
        <v>0</v>
      </c>
      <c r="H15" s="133" t="s">
        <v>244</v>
      </c>
      <c r="I15" s="120"/>
      <c r="J15" s="121">
        <f t="shared" si="5"/>
        <v>840883.68</v>
      </c>
      <c r="K15" s="121">
        <f t="shared" si="5"/>
        <v>0</v>
      </c>
      <c r="L15" s="121">
        <f t="shared" si="5"/>
        <v>795976.47</v>
      </c>
      <c r="M15" s="121">
        <f t="shared" si="5"/>
        <v>0</v>
      </c>
      <c r="N15" s="121">
        <f t="shared" si="5"/>
        <v>795976.47</v>
      </c>
      <c r="O15" s="121">
        <f t="shared" si="5"/>
        <v>0</v>
      </c>
      <c r="Q15" s="122">
        <f t="shared" si="1"/>
        <v>168176.7300000001</v>
      </c>
      <c r="R15" s="123">
        <f t="shared" si="2"/>
        <v>123269.52000000002</v>
      </c>
      <c r="S15" s="123">
        <f t="shared" si="3"/>
        <v>123269.52000000002</v>
      </c>
      <c r="V15" s="124">
        <v>608</v>
      </c>
      <c r="W15" s="125">
        <v>1</v>
      </c>
      <c r="X15" s="126">
        <v>2</v>
      </c>
      <c r="Y15" s="127" t="s">
        <v>81</v>
      </c>
      <c r="Z15" s="128">
        <v>0</v>
      </c>
      <c r="AA15" s="127">
        <v>0</v>
      </c>
      <c r="AB15" s="129">
        <v>0</v>
      </c>
      <c r="AC15" s="130" t="s">
        <v>242</v>
      </c>
      <c r="AD15" s="131">
        <v>672706.95</v>
      </c>
      <c r="AE15" s="131">
        <v>672706.95</v>
      </c>
      <c r="AF15" s="131">
        <v>672706.95</v>
      </c>
    </row>
    <row r="16" spans="1:32" ht="28.5" customHeight="1" x14ac:dyDescent="0.25">
      <c r="A16" s="118" t="s">
        <v>245</v>
      </c>
      <c r="B16" s="119">
        <v>608</v>
      </c>
      <c r="C16" s="132">
        <v>1</v>
      </c>
      <c r="D16" s="132">
        <v>2</v>
      </c>
      <c r="E16" s="132">
        <v>3</v>
      </c>
      <c r="F16" s="119">
        <v>1</v>
      </c>
      <c r="G16" s="132">
        <v>0</v>
      </c>
      <c r="H16" s="133" t="s">
        <v>244</v>
      </c>
      <c r="I16" s="120"/>
      <c r="J16" s="121">
        <f t="shared" si="5"/>
        <v>840883.68</v>
      </c>
      <c r="K16" s="121">
        <f t="shared" si="5"/>
        <v>0</v>
      </c>
      <c r="L16" s="121">
        <f t="shared" si="5"/>
        <v>795976.47</v>
      </c>
      <c r="M16" s="121">
        <f t="shared" si="5"/>
        <v>0</v>
      </c>
      <c r="N16" s="121">
        <f t="shared" si="5"/>
        <v>795976.47</v>
      </c>
      <c r="O16" s="121">
        <f t="shared" si="5"/>
        <v>0</v>
      </c>
      <c r="Q16" s="122">
        <f t="shared" si="1"/>
        <v>168176.7300000001</v>
      </c>
      <c r="R16" s="123">
        <f t="shared" si="2"/>
        <v>123269.52000000002</v>
      </c>
      <c r="S16" s="123">
        <f t="shared" si="3"/>
        <v>123269.52000000002</v>
      </c>
      <c r="V16" s="124">
        <v>608</v>
      </c>
      <c r="W16" s="125">
        <v>1</v>
      </c>
      <c r="X16" s="126">
        <v>2</v>
      </c>
      <c r="Y16" s="127" t="s">
        <v>81</v>
      </c>
      <c r="Z16" s="128" t="s">
        <v>15</v>
      </c>
      <c r="AA16" s="127">
        <v>0</v>
      </c>
      <c r="AB16" s="129">
        <v>0</v>
      </c>
      <c r="AC16" s="130" t="s">
        <v>242</v>
      </c>
      <c r="AD16" s="131">
        <v>672706.95</v>
      </c>
      <c r="AE16" s="131">
        <v>672706.95</v>
      </c>
      <c r="AF16" s="131">
        <v>672706.95</v>
      </c>
    </row>
    <row r="17" spans="1:32" ht="32.25" customHeight="1" x14ac:dyDescent="0.25">
      <c r="A17" s="118" t="s">
        <v>246</v>
      </c>
      <c r="B17" s="119">
        <v>608</v>
      </c>
      <c r="C17" s="132">
        <v>1</v>
      </c>
      <c r="D17" s="132">
        <v>2</v>
      </c>
      <c r="E17" s="132">
        <v>3</v>
      </c>
      <c r="F17" s="119">
        <v>1</v>
      </c>
      <c r="G17" s="132">
        <v>1</v>
      </c>
      <c r="H17" s="133" t="s">
        <v>244</v>
      </c>
      <c r="I17" s="120"/>
      <c r="J17" s="121">
        <f t="shared" si="5"/>
        <v>840883.68</v>
      </c>
      <c r="K17" s="121">
        <f t="shared" si="5"/>
        <v>0</v>
      </c>
      <c r="L17" s="121">
        <f t="shared" si="5"/>
        <v>795976.47</v>
      </c>
      <c r="M17" s="121">
        <f t="shared" si="5"/>
        <v>0</v>
      </c>
      <c r="N17" s="121">
        <f t="shared" si="5"/>
        <v>795976.47</v>
      </c>
      <c r="O17" s="121">
        <f t="shared" si="5"/>
        <v>0</v>
      </c>
      <c r="Q17" s="122">
        <f t="shared" si="1"/>
        <v>168176.7300000001</v>
      </c>
      <c r="R17" s="123">
        <f t="shared" si="2"/>
        <v>123269.52000000002</v>
      </c>
      <c r="S17" s="123">
        <f t="shared" si="3"/>
        <v>123269.52000000002</v>
      </c>
      <c r="V17" s="124">
        <v>608</v>
      </c>
      <c r="W17" s="125">
        <v>1</v>
      </c>
      <c r="X17" s="126">
        <v>2</v>
      </c>
      <c r="Y17" s="127" t="s">
        <v>81</v>
      </c>
      <c r="Z17" s="128" t="s">
        <v>15</v>
      </c>
      <c r="AA17" s="127" t="s">
        <v>22</v>
      </c>
      <c r="AB17" s="129">
        <v>0</v>
      </c>
      <c r="AC17" s="130" t="s">
        <v>242</v>
      </c>
      <c r="AD17" s="131">
        <v>672706.95</v>
      </c>
      <c r="AE17" s="131">
        <v>672706.95</v>
      </c>
      <c r="AF17" s="131">
        <v>672706.95</v>
      </c>
    </row>
    <row r="18" spans="1:32" ht="38.450000000000003" customHeight="1" x14ac:dyDescent="0.25">
      <c r="A18" s="118" t="s">
        <v>247</v>
      </c>
      <c r="B18" s="119">
        <v>608</v>
      </c>
      <c r="C18" s="132">
        <v>1</v>
      </c>
      <c r="D18" s="132">
        <v>2</v>
      </c>
      <c r="E18" s="132">
        <v>3</v>
      </c>
      <c r="F18" s="119">
        <v>1</v>
      </c>
      <c r="G18" s="132">
        <v>1</v>
      </c>
      <c r="H18" s="119">
        <v>29980</v>
      </c>
      <c r="I18" s="120"/>
      <c r="J18" s="121">
        <f>J19</f>
        <v>840883.68</v>
      </c>
      <c r="K18" s="121">
        <v>0</v>
      </c>
      <c r="L18" s="134">
        <f>L19</f>
        <v>795976.47</v>
      </c>
      <c r="M18" s="134">
        <v>0</v>
      </c>
      <c r="N18" s="134">
        <f>N19</f>
        <v>795976.47</v>
      </c>
      <c r="O18" s="134">
        <v>0</v>
      </c>
      <c r="Q18" s="122">
        <f t="shared" si="1"/>
        <v>168176.7300000001</v>
      </c>
      <c r="R18" s="123">
        <f t="shared" si="2"/>
        <v>123269.52000000002</v>
      </c>
      <c r="S18" s="123">
        <f t="shared" si="3"/>
        <v>123269.52000000002</v>
      </c>
      <c r="V18" s="124">
        <v>608</v>
      </c>
      <c r="W18" s="125">
        <v>1</v>
      </c>
      <c r="X18" s="126">
        <v>2</v>
      </c>
      <c r="Y18" s="127" t="s">
        <v>81</v>
      </c>
      <c r="Z18" s="128" t="s">
        <v>15</v>
      </c>
      <c r="AA18" s="127" t="s">
        <v>22</v>
      </c>
      <c r="AB18" s="129" t="s">
        <v>248</v>
      </c>
      <c r="AC18" s="130" t="s">
        <v>242</v>
      </c>
      <c r="AD18" s="131">
        <v>672706.95</v>
      </c>
      <c r="AE18" s="131">
        <v>672706.95</v>
      </c>
      <c r="AF18" s="131">
        <v>672706.95</v>
      </c>
    </row>
    <row r="19" spans="1:32" ht="55.5" customHeight="1" x14ac:dyDescent="0.25">
      <c r="A19" s="118" t="s">
        <v>249</v>
      </c>
      <c r="B19" s="119">
        <v>608</v>
      </c>
      <c r="C19" s="132">
        <v>1</v>
      </c>
      <c r="D19" s="132">
        <v>2</v>
      </c>
      <c r="E19" s="132">
        <v>3</v>
      </c>
      <c r="F19" s="119">
        <v>1</v>
      </c>
      <c r="G19" s="132">
        <v>1</v>
      </c>
      <c r="H19" s="234">
        <v>29980</v>
      </c>
      <c r="I19" s="234">
        <v>100</v>
      </c>
      <c r="J19" s="236">
        <f>J20</f>
        <v>840883.68</v>
      </c>
      <c r="K19" s="121">
        <f>K20</f>
        <v>0</v>
      </c>
      <c r="L19" s="121">
        <f>L20</f>
        <v>795976.47</v>
      </c>
      <c r="M19" s="121">
        <f>M20</f>
        <v>0</v>
      </c>
      <c r="N19" s="121">
        <f>N20</f>
        <v>795976.47</v>
      </c>
      <c r="O19" s="121">
        <f>O20</f>
        <v>0</v>
      </c>
      <c r="Q19" s="122">
        <f t="shared" si="1"/>
        <v>168176.7300000001</v>
      </c>
      <c r="R19" s="123">
        <f t="shared" si="2"/>
        <v>123269.52000000002</v>
      </c>
      <c r="S19" s="123">
        <f t="shared" si="3"/>
        <v>123269.52000000002</v>
      </c>
      <c r="V19" s="124">
        <v>608</v>
      </c>
      <c r="W19" s="125">
        <v>1</v>
      </c>
      <c r="X19" s="126">
        <v>2</v>
      </c>
      <c r="Y19" s="127" t="s">
        <v>81</v>
      </c>
      <c r="Z19" s="128" t="s">
        <v>15</v>
      </c>
      <c r="AA19" s="127" t="s">
        <v>22</v>
      </c>
      <c r="AB19" s="129" t="s">
        <v>248</v>
      </c>
      <c r="AC19" s="130" t="s">
        <v>250</v>
      </c>
      <c r="AD19" s="131">
        <v>672706.95</v>
      </c>
      <c r="AE19" s="131">
        <v>672706.95</v>
      </c>
      <c r="AF19" s="131">
        <v>672706.95</v>
      </c>
    </row>
    <row r="20" spans="1:32" ht="29.25" customHeight="1" x14ac:dyDescent="0.25">
      <c r="A20" s="118" t="s">
        <v>251</v>
      </c>
      <c r="B20" s="119">
        <v>608</v>
      </c>
      <c r="C20" s="132">
        <v>1</v>
      </c>
      <c r="D20" s="132">
        <v>2</v>
      </c>
      <c r="E20" s="132">
        <v>3</v>
      </c>
      <c r="F20" s="119">
        <v>1</v>
      </c>
      <c r="G20" s="132">
        <v>1</v>
      </c>
      <c r="H20" s="234">
        <v>29980</v>
      </c>
      <c r="I20" s="234">
        <v>120</v>
      </c>
      <c r="J20" s="236">
        <v>840883.68</v>
      </c>
      <c r="K20" s="121">
        <v>0</v>
      </c>
      <c r="L20" s="134">
        <v>795976.47</v>
      </c>
      <c r="M20" s="134">
        <v>0</v>
      </c>
      <c r="N20" s="134">
        <v>795976.47</v>
      </c>
      <c r="O20" s="134">
        <v>0</v>
      </c>
      <c r="Q20" s="122">
        <f t="shared" si="1"/>
        <v>168176.7300000001</v>
      </c>
      <c r="R20" s="123">
        <f t="shared" si="2"/>
        <v>123269.52000000002</v>
      </c>
      <c r="S20" s="123">
        <f t="shared" si="3"/>
        <v>123269.52000000002</v>
      </c>
      <c r="V20" s="124">
        <v>608</v>
      </c>
      <c r="W20" s="125">
        <v>1</v>
      </c>
      <c r="X20" s="126">
        <v>2</v>
      </c>
      <c r="Y20" s="127" t="s">
        <v>81</v>
      </c>
      <c r="Z20" s="128" t="s">
        <v>15</v>
      </c>
      <c r="AA20" s="127" t="s">
        <v>22</v>
      </c>
      <c r="AB20" s="129" t="s">
        <v>248</v>
      </c>
      <c r="AC20" s="130" t="s">
        <v>32</v>
      </c>
      <c r="AD20" s="131">
        <v>672706.95</v>
      </c>
      <c r="AE20" s="131">
        <v>672706.95</v>
      </c>
      <c r="AF20" s="131">
        <v>672706.95</v>
      </c>
    </row>
    <row r="21" spans="1:32" ht="39.75" customHeight="1" x14ac:dyDescent="0.25">
      <c r="A21" s="118" t="s">
        <v>210</v>
      </c>
      <c r="B21" s="119">
        <v>608</v>
      </c>
      <c r="C21" s="132">
        <v>1</v>
      </c>
      <c r="D21" s="132">
        <v>4</v>
      </c>
      <c r="E21" s="120"/>
      <c r="F21" s="120"/>
      <c r="G21" s="120"/>
      <c r="H21" s="249"/>
      <c r="I21" s="249"/>
      <c r="J21" s="236">
        <f t="shared" ref="J21:O24" si="6">J22</f>
        <v>4490906.32</v>
      </c>
      <c r="K21" s="121">
        <f t="shared" si="6"/>
        <v>0</v>
      </c>
      <c r="L21" s="121">
        <f t="shared" si="6"/>
        <v>3580623.53</v>
      </c>
      <c r="M21" s="121">
        <f t="shared" si="6"/>
        <v>0</v>
      </c>
      <c r="N21" s="121">
        <f t="shared" si="6"/>
        <v>3580623.53</v>
      </c>
      <c r="O21" s="121">
        <f t="shared" si="6"/>
        <v>0</v>
      </c>
      <c r="Q21" s="122">
        <f t="shared" si="1"/>
        <v>1730613.2700000005</v>
      </c>
      <c r="R21" s="123">
        <f t="shared" si="2"/>
        <v>820330.48</v>
      </c>
      <c r="S21" s="123">
        <f t="shared" si="3"/>
        <v>820330.48</v>
      </c>
      <c r="V21" s="124">
        <v>608</v>
      </c>
      <c r="W21" s="125">
        <v>1</v>
      </c>
      <c r="X21" s="126">
        <v>4</v>
      </c>
      <c r="Y21" s="127" t="s">
        <v>242</v>
      </c>
      <c r="Z21" s="128" t="s">
        <v>242</v>
      </c>
      <c r="AA21" s="127" t="s">
        <v>242</v>
      </c>
      <c r="AB21" s="129" t="s">
        <v>242</v>
      </c>
      <c r="AC21" s="130" t="s">
        <v>242</v>
      </c>
      <c r="AD21" s="131">
        <v>2760293.05</v>
      </c>
      <c r="AE21" s="131">
        <v>2760293.05</v>
      </c>
      <c r="AF21" s="131">
        <v>2760293.05</v>
      </c>
    </row>
    <row r="22" spans="1:32" ht="45.75" customHeight="1" x14ac:dyDescent="0.25">
      <c r="A22" s="118" t="s">
        <v>243</v>
      </c>
      <c r="B22" s="119">
        <v>608</v>
      </c>
      <c r="C22" s="132">
        <v>1</v>
      </c>
      <c r="D22" s="132">
        <v>4</v>
      </c>
      <c r="E22" s="132">
        <v>3</v>
      </c>
      <c r="F22" s="119">
        <v>0</v>
      </c>
      <c r="G22" s="132">
        <v>0</v>
      </c>
      <c r="H22" s="252" t="s">
        <v>244</v>
      </c>
      <c r="I22" s="249"/>
      <c r="J22" s="236">
        <f t="shared" si="6"/>
        <v>4490906.32</v>
      </c>
      <c r="K22" s="121">
        <f t="shared" si="6"/>
        <v>0</v>
      </c>
      <c r="L22" s="121">
        <f t="shared" si="6"/>
        <v>3580623.53</v>
      </c>
      <c r="M22" s="121">
        <f t="shared" si="6"/>
        <v>0</v>
      </c>
      <c r="N22" s="121">
        <f t="shared" si="6"/>
        <v>3580623.53</v>
      </c>
      <c r="O22" s="121">
        <f t="shared" si="6"/>
        <v>0</v>
      </c>
      <c r="Q22" s="122">
        <f t="shared" si="1"/>
        <v>1730613.2700000005</v>
      </c>
      <c r="R22" s="123">
        <f t="shared" si="2"/>
        <v>820330.48</v>
      </c>
      <c r="S22" s="123">
        <f t="shared" si="3"/>
        <v>820330.48</v>
      </c>
      <c r="V22" s="124">
        <v>608</v>
      </c>
      <c r="W22" s="125">
        <v>1</v>
      </c>
      <c r="X22" s="126">
        <v>4</v>
      </c>
      <c r="Y22" s="127" t="s">
        <v>81</v>
      </c>
      <c r="Z22" s="128">
        <v>0</v>
      </c>
      <c r="AA22" s="127">
        <v>0</v>
      </c>
      <c r="AB22" s="129">
        <v>0</v>
      </c>
      <c r="AC22" s="130" t="s">
        <v>242</v>
      </c>
      <c r="AD22" s="131">
        <v>2760293.05</v>
      </c>
      <c r="AE22" s="131">
        <v>2760293.05</v>
      </c>
      <c r="AF22" s="131">
        <v>2760293.05</v>
      </c>
    </row>
    <row r="23" spans="1:32" ht="26.25" customHeight="1" x14ac:dyDescent="0.25">
      <c r="A23" s="118" t="s">
        <v>245</v>
      </c>
      <c r="B23" s="119">
        <v>608</v>
      </c>
      <c r="C23" s="132">
        <v>1</v>
      </c>
      <c r="D23" s="132">
        <v>4</v>
      </c>
      <c r="E23" s="132">
        <v>3</v>
      </c>
      <c r="F23" s="119">
        <v>1</v>
      </c>
      <c r="G23" s="132">
        <v>0</v>
      </c>
      <c r="H23" s="252" t="s">
        <v>244</v>
      </c>
      <c r="I23" s="249"/>
      <c r="J23" s="236">
        <f t="shared" si="6"/>
        <v>4490906.32</v>
      </c>
      <c r="K23" s="121">
        <f t="shared" si="6"/>
        <v>0</v>
      </c>
      <c r="L23" s="121">
        <f t="shared" si="6"/>
        <v>3580623.53</v>
      </c>
      <c r="M23" s="121">
        <f t="shared" si="6"/>
        <v>0</v>
      </c>
      <c r="N23" s="121">
        <f t="shared" si="6"/>
        <v>3580623.53</v>
      </c>
      <c r="O23" s="121">
        <f t="shared" si="6"/>
        <v>0</v>
      </c>
      <c r="Q23" s="122">
        <f t="shared" si="1"/>
        <v>1730613.2700000005</v>
      </c>
      <c r="R23" s="123">
        <f t="shared" si="2"/>
        <v>820330.48</v>
      </c>
      <c r="S23" s="123">
        <f t="shared" si="3"/>
        <v>820330.48</v>
      </c>
      <c r="V23" s="124">
        <v>608</v>
      </c>
      <c r="W23" s="125">
        <v>1</v>
      </c>
      <c r="X23" s="126">
        <v>4</v>
      </c>
      <c r="Y23" s="127" t="s">
        <v>81</v>
      </c>
      <c r="Z23" s="128" t="s">
        <v>15</v>
      </c>
      <c r="AA23" s="127">
        <v>0</v>
      </c>
      <c r="AB23" s="129">
        <v>0</v>
      </c>
      <c r="AC23" s="130" t="s">
        <v>242</v>
      </c>
      <c r="AD23" s="131">
        <v>2760293.05</v>
      </c>
      <c r="AE23" s="131">
        <v>2760293.05</v>
      </c>
      <c r="AF23" s="131">
        <v>2760293.05</v>
      </c>
    </row>
    <row r="24" spans="1:32" ht="30" customHeight="1" x14ac:dyDescent="0.25">
      <c r="A24" s="118" t="s">
        <v>246</v>
      </c>
      <c r="B24" s="119">
        <v>608</v>
      </c>
      <c r="C24" s="132">
        <v>1</v>
      </c>
      <c r="D24" s="132">
        <v>4</v>
      </c>
      <c r="E24" s="132">
        <v>3</v>
      </c>
      <c r="F24" s="119">
        <v>1</v>
      </c>
      <c r="G24" s="132">
        <v>1</v>
      </c>
      <c r="H24" s="252" t="s">
        <v>244</v>
      </c>
      <c r="I24" s="249"/>
      <c r="J24" s="236">
        <f t="shared" si="6"/>
        <v>4490906.32</v>
      </c>
      <c r="K24" s="121">
        <f t="shared" si="6"/>
        <v>0</v>
      </c>
      <c r="L24" s="121">
        <f t="shared" si="6"/>
        <v>3580623.53</v>
      </c>
      <c r="M24" s="121">
        <f t="shared" si="6"/>
        <v>0</v>
      </c>
      <c r="N24" s="121">
        <f t="shared" si="6"/>
        <v>3580623.53</v>
      </c>
      <c r="O24" s="121">
        <f t="shared" si="6"/>
        <v>0</v>
      </c>
      <c r="Q24" s="122">
        <f t="shared" si="1"/>
        <v>1730613.2700000005</v>
      </c>
      <c r="R24" s="123">
        <f t="shared" si="2"/>
        <v>820330.48</v>
      </c>
      <c r="S24" s="123">
        <f t="shared" si="3"/>
        <v>820330.48</v>
      </c>
      <c r="V24" s="124">
        <v>608</v>
      </c>
      <c r="W24" s="125">
        <v>1</v>
      </c>
      <c r="X24" s="126">
        <v>4</v>
      </c>
      <c r="Y24" s="127" t="s">
        <v>81</v>
      </c>
      <c r="Z24" s="128" t="s">
        <v>15</v>
      </c>
      <c r="AA24" s="127" t="s">
        <v>22</v>
      </c>
      <c r="AB24" s="129">
        <v>0</v>
      </c>
      <c r="AC24" s="130" t="s">
        <v>242</v>
      </c>
      <c r="AD24" s="131">
        <v>2760293.05</v>
      </c>
      <c r="AE24" s="131">
        <v>2760293.05</v>
      </c>
      <c r="AF24" s="131">
        <v>2760293.05</v>
      </c>
    </row>
    <row r="25" spans="1:32" ht="25.5" customHeight="1" x14ac:dyDescent="0.25">
      <c r="A25" s="118" t="s">
        <v>247</v>
      </c>
      <c r="B25" s="119">
        <v>608</v>
      </c>
      <c r="C25" s="132">
        <v>1</v>
      </c>
      <c r="D25" s="132">
        <v>4</v>
      </c>
      <c r="E25" s="132">
        <v>3</v>
      </c>
      <c r="F25" s="119">
        <v>1</v>
      </c>
      <c r="G25" s="132">
        <v>1</v>
      </c>
      <c r="H25" s="234">
        <v>29980</v>
      </c>
      <c r="I25" s="249"/>
      <c r="J25" s="236">
        <f t="shared" ref="J25:O25" si="7">J26+J28+J30</f>
        <v>4490906.32</v>
      </c>
      <c r="K25" s="121">
        <f t="shared" si="7"/>
        <v>0</v>
      </c>
      <c r="L25" s="121">
        <f t="shared" si="7"/>
        <v>3580623.53</v>
      </c>
      <c r="M25" s="121">
        <f t="shared" si="7"/>
        <v>0</v>
      </c>
      <c r="N25" s="121">
        <f t="shared" si="7"/>
        <v>3580623.53</v>
      </c>
      <c r="O25" s="121">
        <f t="shared" si="7"/>
        <v>0</v>
      </c>
      <c r="Q25" s="122">
        <f t="shared" si="1"/>
        <v>1730613.2700000005</v>
      </c>
      <c r="R25" s="123">
        <f t="shared" si="2"/>
        <v>820330.48</v>
      </c>
      <c r="S25" s="123">
        <f t="shared" si="3"/>
        <v>820330.48</v>
      </c>
      <c r="V25" s="124">
        <v>608</v>
      </c>
      <c r="W25" s="125">
        <v>1</v>
      </c>
      <c r="X25" s="126">
        <v>4</v>
      </c>
      <c r="Y25" s="127" t="s">
        <v>81</v>
      </c>
      <c r="Z25" s="128" t="s">
        <v>15</v>
      </c>
      <c r="AA25" s="127" t="s">
        <v>22</v>
      </c>
      <c r="AB25" s="129" t="s">
        <v>248</v>
      </c>
      <c r="AC25" s="130" t="s">
        <v>242</v>
      </c>
      <c r="AD25" s="131">
        <v>2760293.05</v>
      </c>
      <c r="AE25" s="131">
        <v>2760293.05</v>
      </c>
      <c r="AF25" s="131">
        <v>2760293.05</v>
      </c>
    </row>
    <row r="26" spans="1:32" ht="54" customHeight="1" x14ac:dyDescent="0.25">
      <c r="A26" s="118" t="s">
        <v>249</v>
      </c>
      <c r="B26" s="119">
        <v>608</v>
      </c>
      <c r="C26" s="132">
        <v>1</v>
      </c>
      <c r="D26" s="132">
        <v>4</v>
      </c>
      <c r="E26" s="132">
        <v>3</v>
      </c>
      <c r="F26" s="119">
        <v>1</v>
      </c>
      <c r="G26" s="132">
        <v>1</v>
      </c>
      <c r="H26" s="234">
        <v>29980</v>
      </c>
      <c r="I26" s="234">
        <v>100</v>
      </c>
      <c r="J26" s="236">
        <f t="shared" ref="J26:O26" si="8">J27</f>
        <v>3945906.32</v>
      </c>
      <c r="K26" s="121">
        <f t="shared" si="8"/>
        <v>0</v>
      </c>
      <c r="L26" s="121">
        <f t="shared" si="8"/>
        <v>2968623.53</v>
      </c>
      <c r="M26" s="121">
        <f t="shared" si="8"/>
        <v>0</v>
      </c>
      <c r="N26" s="121">
        <f t="shared" si="8"/>
        <v>2968623.53</v>
      </c>
      <c r="O26" s="121">
        <f t="shared" si="8"/>
        <v>0</v>
      </c>
      <c r="Q26" s="122">
        <f t="shared" si="1"/>
        <v>1606790.3199999998</v>
      </c>
      <c r="R26" s="123">
        <f t="shared" si="2"/>
        <v>629507.5299999998</v>
      </c>
      <c r="S26" s="123">
        <f t="shared" si="3"/>
        <v>629507.5299999998</v>
      </c>
      <c r="V26" s="124">
        <v>608</v>
      </c>
      <c r="W26" s="125">
        <v>1</v>
      </c>
      <c r="X26" s="126">
        <v>4</v>
      </c>
      <c r="Y26" s="127" t="s">
        <v>81</v>
      </c>
      <c r="Z26" s="128" t="s">
        <v>15</v>
      </c>
      <c r="AA26" s="127" t="s">
        <v>22</v>
      </c>
      <c r="AB26" s="129" t="s">
        <v>248</v>
      </c>
      <c r="AC26" s="130" t="s">
        <v>250</v>
      </c>
      <c r="AD26" s="131">
        <v>2339116</v>
      </c>
      <c r="AE26" s="131">
        <v>2339116</v>
      </c>
      <c r="AF26" s="131">
        <v>2339116</v>
      </c>
    </row>
    <row r="27" spans="1:32" ht="30" customHeight="1" x14ac:dyDescent="0.25">
      <c r="A27" s="118" t="s">
        <v>251</v>
      </c>
      <c r="B27" s="119">
        <v>608</v>
      </c>
      <c r="C27" s="132">
        <v>1</v>
      </c>
      <c r="D27" s="132">
        <v>4</v>
      </c>
      <c r="E27" s="132">
        <v>3</v>
      </c>
      <c r="F27" s="119">
        <v>1</v>
      </c>
      <c r="G27" s="132">
        <v>1</v>
      </c>
      <c r="H27" s="234">
        <v>29980</v>
      </c>
      <c r="I27" s="234">
        <v>120</v>
      </c>
      <c r="J27" s="236">
        <v>3945906.32</v>
      </c>
      <c r="K27" s="121">
        <v>0</v>
      </c>
      <c r="L27" s="134">
        <v>2968623.53</v>
      </c>
      <c r="M27" s="134">
        <v>0</v>
      </c>
      <c r="N27" s="134">
        <v>2968623.53</v>
      </c>
      <c r="O27" s="134">
        <v>0</v>
      </c>
      <c r="Q27" s="122">
        <f t="shared" si="1"/>
        <v>1606790.3199999998</v>
      </c>
      <c r="R27" s="123">
        <f t="shared" si="2"/>
        <v>629507.5299999998</v>
      </c>
      <c r="S27" s="123">
        <f t="shared" si="3"/>
        <v>629507.5299999998</v>
      </c>
      <c r="V27" s="124">
        <v>608</v>
      </c>
      <c r="W27" s="125">
        <v>1</v>
      </c>
      <c r="X27" s="126">
        <v>4</v>
      </c>
      <c r="Y27" s="127" t="s">
        <v>81</v>
      </c>
      <c r="Z27" s="128" t="s">
        <v>15</v>
      </c>
      <c r="AA27" s="127" t="s">
        <v>22</v>
      </c>
      <c r="AB27" s="129" t="s">
        <v>248</v>
      </c>
      <c r="AC27" s="130" t="s">
        <v>32</v>
      </c>
      <c r="AD27" s="131">
        <v>2339116</v>
      </c>
      <c r="AE27" s="131">
        <v>2339116</v>
      </c>
      <c r="AF27" s="131">
        <v>2339116</v>
      </c>
    </row>
    <row r="28" spans="1:32" ht="30" customHeight="1" x14ac:dyDescent="0.25">
      <c r="A28" s="118" t="s">
        <v>252</v>
      </c>
      <c r="B28" s="119">
        <v>608</v>
      </c>
      <c r="C28" s="132">
        <v>1</v>
      </c>
      <c r="D28" s="132">
        <v>4</v>
      </c>
      <c r="E28" s="132">
        <v>3</v>
      </c>
      <c r="F28" s="119">
        <v>1</v>
      </c>
      <c r="G28" s="132">
        <v>1</v>
      </c>
      <c r="H28" s="234">
        <v>29980</v>
      </c>
      <c r="I28" s="234">
        <v>200</v>
      </c>
      <c r="J28" s="236">
        <f>J29</f>
        <v>515000</v>
      </c>
      <c r="K28" s="121">
        <f>K29</f>
        <v>0</v>
      </c>
      <c r="L28" s="121">
        <f>L29</f>
        <v>582000</v>
      </c>
      <c r="M28" s="121">
        <f>M29</f>
        <v>0</v>
      </c>
      <c r="N28" s="121">
        <f>N29</f>
        <v>582000</v>
      </c>
      <c r="O28" s="134">
        <v>0</v>
      </c>
      <c r="Q28" s="122">
        <f t="shared" si="1"/>
        <v>108822.95000000001</v>
      </c>
      <c r="R28" s="123">
        <f t="shared" si="2"/>
        <v>175822.95</v>
      </c>
      <c r="S28" s="123">
        <f t="shared" si="3"/>
        <v>175822.95</v>
      </c>
      <c r="V28" s="124">
        <v>608</v>
      </c>
      <c r="W28" s="125">
        <v>1</v>
      </c>
      <c r="X28" s="126">
        <v>4</v>
      </c>
      <c r="Y28" s="127" t="s">
        <v>81</v>
      </c>
      <c r="Z28" s="128" t="s">
        <v>15</v>
      </c>
      <c r="AA28" s="127" t="s">
        <v>22</v>
      </c>
      <c r="AB28" s="129" t="s">
        <v>248</v>
      </c>
      <c r="AC28" s="130" t="s">
        <v>253</v>
      </c>
      <c r="AD28" s="131">
        <v>406177.05</v>
      </c>
      <c r="AE28" s="131">
        <v>406177.05</v>
      </c>
      <c r="AF28" s="131">
        <v>406177.05</v>
      </c>
    </row>
    <row r="29" spans="1:32" ht="24" customHeight="1" x14ac:dyDescent="0.25">
      <c r="A29" s="118" t="s">
        <v>254</v>
      </c>
      <c r="B29" s="119">
        <v>608</v>
      </c>
      <c r="C29" s="132">
        <v>1</v>
      </c>
      <c r="D29" s="132">
        <v>4</v>
      </c>
      <c r="E29" s="132">
        <v>3</v>
      </c>
      <c r="F29" s="119">
        <v>1</v>
      </c>
      <c r="G29" s="132">
        <v>1</v>
      </c>
      <c r="H29" s="234">
        <v>29980</v>
      </c>
      <c r="I29" s="234">
        <v>240</v>
      </c>
      <c r="J29" s="236">
        <v>515000</v>
      </c>
      <c r="K29" s="121">
        <v>0</v>
      </c>
      <c r="L29" s="121">
        <v>582000</v>
      </c>
      <c r="M29" s="121">
        <v>0</v>
      </c>
      <c r="N29" s="121">
        <v>582000</v>
      </c>
      <c r="O29" s="121">
        <v>0</v>
      </c>
      <c r="Q29" s="122">
        <f t="shared" si="1"/>
        <v>108822.95000000001</v>
      </c>
      <c r="R29" s="123">
        <f t="shared" si="2"/>
        <v>175822.95</v>
      </c>
      <c r="S29" s="123">
        <f t="shared" si="3"/>
        <v>175822.95</v>
      </c>
      <c r="V29" s="124">
        <v>608</v>
      </c>
      <c r="W29" s="125">
        <v>1</v>
      </c>
      <c r="X29" s="126">
        <v>4</v>
      </c>
      <c r="Y29" s="127" t="s">
        <v>81</v>
      </c>
      <c r="Z29" s="128" t="s">
        <v>15</v>
      </c>
      <c r="AA29" s="127" t="s">
        <v>22</v>
      </c>
      <c r="AB29" s="129" t="s">
        <v>248</v>
      </c>
      <c r="AC29" s="130" t="s">
        <v>132</v>
      </c>
      <c r="AD29" s="131">
        <v>406177.05</v>
      </c>
      <c r="AE29" s="131">
        <v>406177.05</v>
      </c>
      <c r="AF29" s="131">
        <v>406177.05</v>
      </c>
    </row>
    <row r="30" spans="1:32" ht="15" customHeight="1" x14ac:dyDescent="0.25">
      <c r="A30" s="118" t="s">
        <v>255</v>
      </c>
      <c r="B30" s="119">
        <v>608</v>
      </c>
      <c r="C30" s="132">
        <v>1</v>
      </c>
      <c r="D30" s="132">
        <v>4</v>
      </c>
      <c r="E30" s="132">
        <v>3</v>
      </c>
      <c r="F30" s="119">
        <v>1</v>
      </c>
      <c r="G30" s="132">
        <v>1</v>
      </c>
      <c r="H30" s="234">
        <v>29980</v>
      </c>
      <c r="I30" s="234">
        <v>800</v>
      </c>
      <c r="J30" s="236">
        <f t="shared" ref="J30:O30" si="9">J31</f>
        <v>30000</v>
      </c>
      <c r="K30" s="121">
        <f t="shared" si="9"/>
        <v>0</v>
      </c>
      <c r="L30" s="121">
        <f t="shared" si="9"/>
        <v>30000</v>
      </c>
      <c r="M30" s="121">
        <f t="shared" si="9"/>
        <v>0</v>
      </c>
      <c r="N30" s="121">
        <f t="shared" si="9"/>
        <v>30000</v>
      </c>
      <c r="O30" s="121">
        <f t="shared" si="9"/>
        <v>0</v>
      </c>
      <c r="Q30" s="122">
        <f t="shared" si="1"/>
        <v>15000</v>
      </c>
      <c r="R30" s="123">
        <f t="shared" si="2"/>
        <v>15000</v>
      </c>
      <c r="S30" s="123">
        <f t="shared" si="3"/>
        <v>15000</v>
      </c>
      <c r="V30" s="124">
        <v>608</v>
      </c>
      <c r="W30" s="125">
        <v>1</v>
      </c>
      <c r="X30" s="126">
        <v>4</v>
      </c>
      <c r="Y30" s="127" t="s">
        <v>81</v>
      </c>
      <c r="Z30" s="128" t="s">
        <v>15</v>
      </c>
      <c r="AA30" s="127" t="s">
        <v>22</v>
      </c>
      <c r="AB30" s="129" t="s">
        <v>248</v>
      </c>
      <c r="AC30" s="130" t="s">
        <v>256</v>
      </c>
      <c r="AD30" s="131">
        <v>15000</v>
      </c>
      <c r="AE30" s="131">
        <v>15000</v>
      </c>
      <c r="AF30" s="131">
        <v>15000</v>
      </c>
    </row>
    <row r="31" spans="1:32" ht="15" customHeight="1" x14ac:dyDescent="0.25">
      <c r="A31" s="118" t="s">
        <v>257</v>
      </c>
      <c r="B31" s="119">
        <v>608</v>
      </c>
      <c r="C31" s="132">
        <v>1</v>
      </c>
      <c r="D31" s="132">
        <v>4</v>
      </c>
      <c r="E31" s="132">
        <v>3</v>
      </c>
      <c r="F31" s="119">
        <v>1</v>
      </c>
      <c r="G31" s="132">
        <v>1</v>
      </c>
      <c r="H31" s="234">
        <v>29980</v>
      </c>
      <c r="I31" s="234">
        <v>850</v>
      </c>
      <c r="J31" s="236">
        <v>30000</v>
      </c>
      <c r="K31" s="121">
        <v>0</v>
      </c>
      <c r="L31" s="134">
        <v>30000</v>
      </c>
      <c r="M31" s="134">
        <v>0</v>
      </c>
      <c r="N31" s="134">
        <v>30000</v>
      </c>
      <c r="O31" s="134">
        <v>0</v>
      </c>
      <c r="Q31" s="122">
        <f t="shared" si="1"/>
        <v>15000</v>
      </c>
      <c r="R31" s="123">
        <f t="shared" si="2"/>
        <v>15000</v>
      </c>
      <c r="S31" s="123">
        <f t="shared" si="3"/>
        <v>15000</v>
      </c>
      <c r="V31" s="124">
        <v>608</v>
      </c>
      <c r="W31" s="125">
        <v>1</v>
      </c>
      <c r="X31" s="126">
        <v>4</v>
      </c>
      <c r="Y31" s="127" t="s">
        <v>81</v>
      </c>
      <c r="Z31" s="128" t="s">
        <v>15</v>
      </c>
      <c r="AA31" s="127" t="s">
        <v>22</v>
      </c>
      <c r="AB31" s="129" t="s">
        <v>248</v>
      </c>
      <c r="AC31" s="130" t="s">
        <v>258</v>
      </c>
      <c r="AD31" s="131">
        <v>15000</v>
      </c>
      <c r="AE31" s="131">
        <v>15000</v>
      </c>
      <c r="AF31" s="131">
        <v>15000</v>
      </c>
    </row>
    <row r="32" spans="1:32" ht="15" customHeight="1" x14ac:dyDescent="0.25">
      <c r="A32" s="118" t="s">
        <v>211</v>
      </c>
      <c r="B32" s="119">
        <v>608</v>
      </c>
      <c r="C32" s="132">
        <v>1</v>
      </c>
      <c r="D32" s="132">
        <v>7</v>
      </c>
      <c r="E32" s="120"/>
      <c r="F32" s="120"/>
      <c r="G32" s="120"/>
      <c r="H32" s="249"/>
      <c r="I32" s="249"/>
      <c r="J32" s="236">
        <f t="shared" ref="J32:O37" si="10">J33</f>
        <v>5000</v>
      </c>
      <c r="K32" s="121">
        <f t="shared" si="10"/>
        <v>0</v>
      </c>
      <c r="L32" s="121">
        <f t="shared" si="10"/>
        <v>5000</v>
      </c>
      <c r="M32" s="121">
        <f t="shared" si="10"/>
        <v>0</v>
      </c>
      <c r="N32" s="121">
        <f t="shared" si="10"/>
        <v>5000</v>
      </c>
      <c r="O32" s="121">
        <f t="shared" si="10"/>
        <v>0</v>
      </c>
      <c r="Q32" s="122">
        <f t="shared" si="1"/>
        <v>-10000</v>
      </c>
      <c r="R32" s="123">
        <f t="shared" si="2"/>
        <v>-10000</v>
      </c>
      <c r="S32" s="123">
        <f t="shared" si="3"/>
        <v>-10000</v>
      </c>
      <c r="V32" s="124">
        <v>608</v>
      </c>
      <c r="W32" s="125">
        <v>1</v>
      </c>
      <c r="X32" s="126">
        <v>7</v>
      </c>
      <c r="Y32" s="127" t="s">
        <v>242</v>
      </c>
      <c r="Z32" s="128" t="s">
        <v>242</v>
      </c>
      <c r="AA32" s="127" t="s">
        <v>242</v>
      </c>
      <c r="AB32" s="129" t="s">
        <v>242</v>
      </c>
      <c r="AC32" s="130" t="s">
        <v>242</v>
      </c>
      <c r="AD32" s="131">
        <v>15000</v>
      </c>
      <c r="AE32" s="131">
        <v>15000</v>
      </c>
      <c r="AF32" s="131">
        <v>15000</v>
      </c>
    </row>
    <row r="33" spans="1:32" ht="42" customHeight="1" x14ac:dyDescent="0.25">
      <c r="A33" s="118" t="s">
        <v>243</v>
      </c>
      <c r="B33" s="119">
        <v>608</v>
      </c>
      <c r="C33" s="132">
        <v>1</v>
      </c>
      <c r="D33" s="132">
        <v>7</v>
      </c>
      <c r="E33" s="132">
        <v>3</v>
      </c>
      <c r="F33" s="119">
        <v>0</v>
      </c>
      <c r="G33" s="132">
        <v>0</v>
      </c>
      <c r="H33" s="252" t="s">
        <v>244</v>
      </c>
      <c r="I33" s="249"/>
      <c r="J33" s="236">
        <f t="shared" si="10"/>
        <v>5000</v>
      </c>
      <c r="K33" s="121">
        <f t="shared" si="10"/>
        <v>0</v>
      </c>
      <c r="L33" s="121">
        <f t="shared" si="10"/>
        <v>5000</v>
      </c>
      <c r="M33" s="121">
        <f t="shared" si="10"/>
        <v>0</v>
      </c>
      <c r="N33" s="121">
        <f t="shared" si="10"/>
        <v>5000</v>
      </c>
      <c r="O33" s="121">
        <f t="shared" si="10"/>
        <v>0</v>
      </c>
      <c r="Q33" s="122">
        <f t="shared" si="1"/>
        <v>-10000</v>
      </c>
      <c r="R33" s="123">
        <f t="shared" si="2"/>
        <v>-10000</v>
      </c>
      <c r="S33" s="123">
        <f t="shared" si="3"/>
        <v>-10000</v>
      </c>
      <c r="V33" s="124">
        <v>608</v>
      </c>
      <c r="W33" s="125">
        <v>1</v>
      </c>
      <c r="X33" s="126">
        <v>7</v>
      </c>
      <c r="Y33" s="127" t="s">
        <v>81</v>
      </c>
      <c r="Z33" s="128">
        <v>0</v>
      </c>
      <c r="AA33" s="127">
        <v>0</v>
      </c>
      <c r="AB33" s="129">
        <v>0</v>
      </c>
      <c r="AC33" s="130" t="s">
        <v>242</v>
      </c>
      <c r="AD33" s="131">
        <v>15000</v>
      </c>
      <c r="AE33" s="131">
        <v>15000</v>
      </c>
      <c r="AF33" s="131">
        <v>15000</v>
      </c>
    </row>
    <row r="34" spans="1:32" ht="29.25" customHeight="1" x14ac:dyDescent="0.25">
      <c r="A34" s="118" t="s">
        <v>245</v>
      </c>
      <c r="B34" s="119">
        <v>608</v>
      </c>
      <c r="C34" s="132">
        <v>1</v>
      </c>
      <c r="D34" s="132">
        <v>7</v>
      </c>
      <c r="E34" s="132">
        <v>3</v>
      </c>
      <c r="F34" s="119">
        <v>1</v>
      </c>
      <c r="G34" s="132">
        <v>0</v>
      </c>
      <c r="H34" s="252" t="s">
        <v>244</v>
      </c>
      <c r="I34" s="249"/>
      <c r="J34" s="236">
        <f t="shared" si="10"/>
        <v>5000</v>
      </c>
      <c r="K34" s="121">
        <f t="shared" si="10"/>
        <v>0</v>
      </c>
      <c r="L34" s="121">
        <f t="shared" si="10"/>
        <v>5000</v>
      </c>
      <c r="M34" s="121">
        <f t="shared" si="10"/>
        <v>0</v>
      </c>
      <c r="N34" s="121">
        <f t="shared" si="10"/>
        <v>5000</v>
      </c>
      <c r="O34" s="121">
        <f t="shared" si="10"/>
        <v>0</v>
      </c>
      <c r="Q34" s="122">
        <f t="shared" si="1"/>
        <v>-10000</v>
      </c>
      <c r="R34" s="123">
        <f t="shared" si="2"/>
        <v>-10000</v>
      </c>
      <c r="S34" s="123">
        <f t="shared" si="3"/>
        <v>-10000</v>
      </c>
      <c r="V34" s="124">
        <v>608</v>
      </c>
      <c r="W34" s="125">
        <v>1</v>
      </c>
      <c r="X34" s="126">
        <v>7</v>
      </c>
      <c r="Y34" s="127" t="s">
        <v>81</v>
      </c>
      <c r="Z34" s="128" t="s">
        <v>15</v>
      </c>
      <c r="AA34" s="127">
        <v>0</v>
      </c>
      <c r="AB34" s="129">
        <v>0</v>
      </c>
      <c r="AC34" s="130" t="s">
        <v>242</v>
      </c>
      <c r="AD34" s="131">
        <v>15000</v>
      </c>
      <c r="AE34" s="131">
        <v>15000</v>
      </c>
      <c r="AF34" s="131">
        <v>15000</v>
      </c>
    </row>
    <row r="35" spans="1:32" ht="27" customHeight="1" x14ac:dyDescent="0.25">
      <c r="A35" s="118" t="s">
        <v>246</v>
      </c>
      <c r="B35" s="119">
        <v>608</v>
      </c>
      <c r="C35" s="132">
        <v>1</v>
      </c>
      <c r="D35" s="132">
        <v>7</v>
      </c>
      <c r="E35" s="132">
        <v>3</v>
      </c>
      <c r="F35" s="119">
        <v>1</v>
      </c>
      <c r="G35" s="132">
        <v>1</v>
      </c>
      <c r="H35" s="252" t="s">
        <v>244</v>
      </c>
      <c r="I35" s="249"/>
      <c r="J35" s="236">
        <f t="shared" si="10"/>
        <v>5000</v>
      </c>
      <c r="K35" s="121">
        <f t="shared" si="10"/>
        <v>0</v>
      </c>
      <c r="L35" s="121">
        <f t="shared" si="10"/>
        <v>5000</v>
      </c>
      <c r="M35" s="121">
        <f t="shared" si="10"/>
        <v>0</v>
      </c>
      <c r="N35" s="121">
        <f t="shared" si="10"/>
        <v>5000</v>
      </c>
      <c r="O35" s="121">
        <f t="shared" si="10"/>
        <v>0</v>
      </c>
      <c r="Q35" s="122">
        <f t="shared" si="1"/>
        <v>-10000</v>
      </c>
      <c r="R35" s="123">
        <f t="shared" si="2"/>
        <v>-10000</v>
      </c>
      <c r="S35" s="123">
        <f t="shared" si="3"/>
        <v>-10000</v>
      </c>
      <c r="V35" s="124">
        <v>608</v>
      </c>
      <c r="W35" s="125">
        <v>1</v>
      </c>
      <c r="X35" s="126">
        <v>7</v>
      </c>
      <c r="Y35" s="127" t="s">
        <v>81</v>
      </c>
      <c r="Z35" s="128" t="s">
        <v>15</v>
      </c>
      <c r="AA35" s="127" t="s">
        <v>22</v>
      </c>
      <c r="AB35" s="129">
        <v>0</v>
      </c>
      <c r="AC35" s="130" t="s">
        <v>242</v>
      </c>
      <c r="AD35" s="131">
        <v>15000</v>
      </c>
      <c r="AE35" s="131">
        <v>15000</v>
      </c>
      <c r="AF35" s="131">
        <v>15000</v>
      </c>
    </row>
    <row r="36" spans="1:32" ht="26.25" customHeight="1" x14ac:dyDescent="0.25">
      <c r="A36" s="118" t="s">
        <v>259</v>
      </c>
      <c r="B36" s="119">
        <v>608</v>
      </c>
      <c r="C36" s="132">
        <v>1</v>
      </c>
      <c r="D36" s="132">
        <v>7</v>
      </c>
      <c r="E36" s="132">
        <v>3</v>
      </c>
      <c r="F36" s="119">
        <v>1</v>
      </c>
      <c r="G36" s="132">
        <v>1</v>
      </c>
      <c r="H36" s="234">
        <v>20010</v>
      </c>
      <c r="I36" s="249"/>
      <c r="J36" s="236">
        <f t="shared" si="10"/>
        <v>5000</v>
      </c>
      <c r="K36" s="121">
        <f t="shared" si="10"/>
        <v>0</v>
      </c>
      <c r="L36" s="121">
        <f t="shared" si="10"/>
        <v>5000</v>
      </c>
      <c r="M36" s="121">
        <f t="shared" si="10"/>
        <v>0</v>
      </c>
      <c r="N36" s="121">
        <f t="shared" si="10"/>
        <v>5000</v>
      </c>
      <c r="O36" s="121">
        <f t="shared" si="10"/>
        <v>0</v>
      </c>
      <c r="Q36" s="122">
        <f t="shared" si="1"/>
        <v>-10000</v>
      </c>
      <c r="R36" s="123">
        <f t="shared" si="2"/>
        <v>-10000</v>
      </c>
      <c r="S36" s="123">
        <f t="shared" si="3"/>
        <v>-10000</v>
      </c>
      <c r="V36" s="124">
        <v>608</v>
      </c>
      <c r="W36" s="125">
        <v>1</v>
      </c>
      <c r="X36" s="126">
        <v>7</v>
      </c>
      <c r="Y36" s="127" t="s">
        <v>81</v>
      </c>
      <c r="Z36" s="128" t="s">
        <v>15</v>
      </c>
      <c r="AA36" s="127" t="s">
        <v>22</v>
      </c>
      <c r="AB36" s="129" t="s">
        <v>260</v>
      </c>
      <c r="AC36" s="130" t="s">
        <v>242</v>
      </c>
      <c r="AD36" s="131">
        <v>15000</v>
      </c>
      <c r="AE36" s="131">
        <v>15000</v>
      </c>
      <c r="AF36" s="131">
        <v>15000</v>
      </c>
    </row>
    <row r="37" spans="1:32" ht="25.5" customHeight="1" x14ac:dyDescent="0.25">
      <c r="A37" s="118" t="s">
        <v>255</v>
      </c>
      <c r="B37" s="119">
        <v>608</v>
      </c>
      <c r="C37" s="132">
        <v>1</v>
      </c>
      <c r="D37" s="132">
        <v>7</v>
      </c>
      <c r="E37" s="132">
        <v>3</v>
      </c>
      <c r="F37" s="119">
        <v>1</v>
      </c>
      <c r="G37" s="132">
        <v>1</v>
      </c>
      <c r="H37" s="234">
        <v>20010</v>
      </c>
      <c r="I37" s="234">
        <v>800</v>
      </c>
      <c r="J37" s="236">
        <f t="shared" si="10"/>
        <v>5000</v>
      </c>
      <c r="K37" s="121">
        <f t="shared" si="10"/>
        <v>0</v>
      </c>
      <c r="L37" s="121">
        <f t="shared" si="10"/>
        <v>5000</v>
      </c>
      <c r="M37" s="121">
        <f t="shared" si="10"/>
        <v>0</v>
      </c>
      <c r="N37" s="121">
        <f t="shared" si="10"/>
        <v>5000</v>
      </c>
      <c r="O37" s="121">
        <f t="shared" si="10"/>
        <v>0</v>
      </c>
      <c r="Q37" s="122">
        <f t="shared" si="1"/>
        <v>-10000</v>
      </c>
      <c r="R37" s="123">
        <f t="shared" si="2"/>
        <v>-10000</v>
      </c>
      <c r="S37" s="123">
        <f t="shared" si="3"/>
        <v>-10000</v>
      </c>
      <c r="V37" s="124">
        <v>608</v>
      </c>
      <c r="W37" s="125">
        <v>1</v>
      </c>
      <c r="X37" s="126">
        <v>7</v>
      </c>
      <c r="Y37" s="127" t="s">
        <v>81</v>
      </c>
      <c r="Z37" s="128" t="s">
        <v>15</v>
      </c>
      <c r="AA37" s="127" t="s">
        <v>22</v>
      </c>
      <c r="AB37" s="129" t="s">
        <v>260</v>
      </c>
      <c r="AC37" s="130" t="s">
        <v>253</v>
      </c>
      <c r="AD37" s="131">
        <v>15000</v>
      </c>
      <c r="AE37" s="131">
        <v>15000</v>
      </c>
      <c r="AF37" s="131">
        <v>15000</v>
      </c>
    </row>
    <row r="38" spans="1:32" ht="30.75" customHeight="1" x14ac:dyDescent="0.25">
      <c r="A38" s="118" t="s">
        <v>261</v>
      </c>
      <c r="B38" s="119">
        <v>608</v>
      </c>
      <c r="C38" s="132">
        <v>1</v>
      </c>
      <c r="D38" s="132">
        <v>7</v>
      </c>
      <c r="E38" s="132">
        <v>3</v>
      </c>
      <c r="F38" s="119">
        <v>1</v>
      </c>
      <c r="G38" s="132">
        <v>1</v>
      </c>
      <c r="H38" s="234">
        <v>20010</v>
      </c>
      <c r="I38" s="234">
        <v>880</v>
      </c>
      <c r="J38" s="236">
        <v>5000</v>
      </c>
      <c r="K38" s="121">
        <v>0</v>
      </c>
      <c r="L38" s="134">
        <v>5000</v>
      </c>
      <c r="M38" s="134">
        <v>0</v>
      </c>
      <c r="N38" s="134">
        <v>5000</v>
      </c>
      <c r="O38" s="134">
        <v>0</v>
      </c>
      <c r="Q38" s="122">
        <f t="shared" si="1"/>
        <v>-10000</v>
      </c>
      <c r="R38" s="123">
        <f t="shared" si="2"/>
        <v>-10000</v>
      </c>
      <c r="S38" s="123">
        <f t="shared" si="3"/>
        <v>-10000</v>
      </c>
      <c r="V38" s="124">
        <v>608</v>
      </c>
      <c r="W38" s="125">
        <v>1</v>
      </c>
      <c r="X38" s="126">
        <v>7</v>
      </c>
      <c r="Y38" s="127" t="s">
        <v>81</v>
      </c>
      <c r="Z38" s="128" t="s">
        <v>15</v>
      </c>
      <c r="AA38" s="127" t="s">
        <v>22</v>
      </c>
      <c r="AB38" s="129" t="s">
        <v>260</v>
      </c>
      <c r="AC38" s="130" t="s">
        <v>132</v>
      </c>
      <c r="AD38" s="131">
        <v>15000</v>
      </c>
      <c r="AE38" s="131">
        <v>15000</v>
      </c>
      <c r="AF38" s="131">
        <v>15000</v>
      </c>
    </row>
    <row r="39" spans="1:32" ht="21" customHeight="1" x14ac:dyDescent="0.25">
      <c r="A39" s="118" t="s">
        <v>212</v>
      </c>
      <c r="B39" s="119">
        <v>608</v>
      </c>
      <c r="C39" s="132">
        <v>1</v>
      </c>
      <c r="D39" s="132">
        <v>11</v>
      </c>
      <c r="E39" s="120"/>
      <c r="F39" s="120"/>
      <c r="G39" s="120"/>
      <c r="H39" s="252"/>
      <c r="I39" s="249"/>
      <c r="J39" s="236">
        <f t="shared" ref="J39:O44" si="11">J40</f>
        <v>25000</v>
      </c>
      <c r="K39" s="121">
        <f t="shared" si="11"/>
        <v>0</v>
      </c>
      <c r="L39" s="121">
        <f t="shared" si="11"/>
        <v>25000</v>
      </c>
      <c r="M39" s="121">
        <f t="shared" si="11"/>
        <v>0</v>
      </c>
      <c r="N39" s="121">
        <f t="shared" si="11"/>
        <v>25000</v>
      </c>
      <c r="O39" s="121">
        <f t="shared" si="11"/>
        <v>0</v>
      </c>
      <c r="Q39" s="122">
        <f t="shared" si="1"/>
        <v>0</v>
      </c>
      <c r="R39" s="123">
        <f t="shared" si="2"/>
        <v>0</v>
      </c>
      <c r="S39" s="123">
        <f t="shared" si="3"/>
        <v>0</v>
      </c>
      <c r="V39" s="124">
        <v>608</v>
      </c>
      <c r="W39" s="125">
        <v>1</v>
      </c>
      <c r="X39" s="126">
        <v>11</v>
      </c>
      <c r="Y39" s="127" t="s">
        <v>242</v>
      </c>
      <c r="Z39" s="128" t="s">
        <v>242</v>
      </c>
      <c r="AA39" s="127" t="s">
        <v>242</v>
      </c>
      <c r="AB39" s="129" t="s">
        <v>242</v>
      </c>
      <c r="AC39" s="130" t="s">
        <v>242</v>
      </c>
      <c r="AD39" s="131">
        <v>25000</v>
      </c>
      <c r="AE39" s="131">
        <v>25000</v>
      </c>
      <c r="AF39" s="131">
        <v>25000</v>
      </c>
    </row>
    <row r="40" spans="1:32" ht="41.25" customHeight="1" x14ac:dyDescent="0.25">
      <c r="A40" s="118" t="s">
        <v>243</v>
      </c>
      <c r="B40" s="119">
        <v>608</v>
      </c>
      <c r="C40" s="132">
        <v>1</v>
      </c>
      <c r="D40" s="132">
        <v>11</v>
      </c>
      <c r="E40" s="132">
        <v>3</v>
      </c>
      <c r="F40" s="119">
        <v>0</v>
      </c>
      <c r="G40" s="132">
        <v>0</v>
      </c>
      <c r="H40" s="252" t="s">
        <v>244</v>
      </c>
      <c r="I40" s="249"/>
      <c r="J40" s="236">
        <f t="shared" si="11"/>
        <v>25000</v>
      </c>
      <c r="K40" s="121">
        <f t="shared" si="11"/>
        <v>0</v>
      </c>
      <c r="L40" s="121">
        <f t="shared" si="11"/>
        <v>25000</v>
      </c>
      <c r="M40" s="121">
        <f t="shared" si="11"/>
        <v>0</v>
      </c>
      <c r="N40" s="121">
        <f t="shared" si="11"/>
        <v>25000</v>
      </c>
      <c r="O40" s="121">
        <f t="shared" si="11"/>
        <v>0</v>
      </c>
      <c r="Q40" s="122">
        <f t="shared" si="1"/>
        <v>0</v>
      </c>
      <c r="R40" s="123">
        <f t="shared" si="2"/>
        <v>0</v>
      </c>
      <c r="S40" s="123">
        <f t="shared" si="3"/>
        <v>0</v>
      </c>
      <c r="V40" s="124">
        <v>608</v>
      </c>
      <c r="W40" s="125">
        <v>1</v>
      </c>
      <c r="X40" s="126">
        <v>11</v>
      </c>
      <c r="Y40" s="127" t="s">
        <v>81</v>
      </c>
      <c r="Z40" s="128">
        <v>0</v>
      </c>
      <c r="AA40" s="127">
        <v>0</v>
      </c>
      <c r="AB40" s="129">
        <v>0</v>
      </c>
      <c r="AC40" s="130" t="s">
        <v>242</v>
      </c>
      <c r="AD40" s="131">
        <v>25000</v>
      </c>
      <c r="AE40" s="131">
        <v>25000</v>
      </c>
      <c r="AF40" s="131">
        <v>25000</v>
      </c>
    </row>
    <row r="41" spans="1:32" ht="27" customHeight="1" x14ac:dyDescent="0.25">
      <c r="A41" s="118" t="s">
        <v>245</v>
      </c>
      <c r="B41" s="119">
        <v>608</v>
      </c>
      <c r="C41" s="132">
        <v>1</v>
      </c>
      <c r="D41" s="132">
        <v>11</v>
      </c>
      <c r="E41" s="132">
        <v>3</v>
      </c>
      <c r="F41" s="119">
        <v>1</v>
      </c>
      <c r="G41" s="132">
        <v>0</v>
      </c>
      <c r="H41" s="252" t="s">
        <v>244</v>
      </c>
      <c r="I41" s="249"/>
      <c r="J41" s="236">
        <f t="shared" si="11"/>
        <v>25000</v>
      </c>
      <c r="K41" s="121">
        <f t="shared" si="11"/>
        <v>0</v>
      </c>
      <c r="L41" s="121">
        <f t="shared" si="11"/>
        <v>25000</v>
      </c>
      <c r="M41" s="121">
        <f t="shared" si="11"/>
        <v>0</v>
      </c>
      <c r="N41" s="121">
        <f t="shared" si="11"/>
        <v>25000</v>
      </c>
      <c r="O41" s="121">
        <f t="shared" si="11"/>
        <v>0</v>
      </c>
      <c r="Q41" s="122">
        <f t="shared" si="1"/>
        <v>0</v>
      </c>
      <c r="R41" s="123">
        <f t="shared" si="2"/>
        <v>0</v>
      </c>
      <c r="S41" s="123">
        <f t="shared" si="3"/>
        <v>0</v>
      </c>
      <c r="V41" s="124">
        <v>608</v>
      </c>
      <c r="W41" s="125">
        <v>1</v>
      </c>
      <c r="X41" s="126">
        <v>11</v>
      </c>
      <c r="Y41" s="127" t="s">
        <v>81</v>
      </c>
      <c r="Z41" s="128" t="s">
        <v>15</v>
      </c>
      <c r="AA41" s="127">
        <v>0</v>
      </c>
      <c r="AB41" s="129">
        <v>0</v>
      </c>
      <c r="AC41" s="130" t="s">
        <v>242</v>
      </c>
      <c r="AD41" s="131">
        <v>25000</v>
      </c>
      <c r="AE41" s="131">
        <v>25000</v>
      </c>
      <c r="AF41" s="131">
        <v>25000</v>
      </c>
    </row>
    <row r="42" spans="1:32" ht="26.25" customHeight="1" x14ac:dyDescent="0.25">
      <c r="A42" s="118" t="s">
        <v>246</v>
      </c>
      <c r="B42" s="119">
        <v>608</v>
      </c>
      <c r="C42" s="132">
        <v>1</v>
      </c>
      <c r="D42" s="132">
        <v>11</v>
      </c>
      <c r="E42" s="132">
        <v>3</v>
      </c>
      <c r="F42" s="119">
        <v>1</v>
      </c>
      <c r="G42" s="132">
        <v>1</v>
      </c>
      <c r="H42" s="252" t="s">
        <v>244</v>
      </c>
      <c r="I42" s="249"/>
      <c r="J42" s="236">
        <f t="shared" si="11"/>
        <v>25000</v>
      </c>
      <c r="K42" s="121">
        <f t="shared" si="11"/>
        <v>0</v>
      </c>
      <c r="L42" s="121">
        <f t="shared" si="11"/>
        <v>25000</v>
      </c>
      <c r="M42" s="121">
        <f t="shared" si="11"/>
        <v>0</v>
      </c>
      <c r="N42" s="121">
        <f t="shared" si="11"/>
        <v>25000</v>
      </c>
      <c r="O42" s="121">
        <f t="shared" si="11"/>
        <v>0</v>
      </c>
      <c r="Q42" s="122">
        <f t="shared" si="1"/>
        <v>0</v>
      </c>
      <c r="R42" s="123">
        <f t="shared" si="2"/>
        <v>0</v>
      </c>
      <c r="S42" s="123">
        <f t="shared" si="3"/>
        <v>0</v>
      </c>
      <c r="V42" s="124">
        <v>608</v>
      </c>
      <c r="W42" s="125">
        <v>1</v>
      </c>
      <c r="X42" s="126">
        <v>11</v>
      </c>
      <c r="Y42" s="127" t="s">
        <v>81</v>
      </c>
      <c r="Z42" s="128" t="s">
        <v>15</v>
      </c>
      <c r="AA42" s="127" t="s">
        <v>22</v>
      </c>
      <c r="AB42" s="129">
        <v>0</v>
      </c>
      <c r="AC42" s="130" t="s">
        <v>242</v>
      </c>
      <c r="AD42" s="131">
        <v>25000</v>
      </c>
      <c r="AE42" s="131">
        <v>25000</v>
      </c>
      <c r="AF42" s="131">
        <v>25000</v>
      </c>
    </row>
    <row r="43" spans="1:32" ht="24.75" customHeight="1" x14ac:dyDescent="0.25">
      <c r="A43" s="118" t="s">
        <v>262</v>
      </c>
      <c r="B43" s="119">
        <v>608</v>
      </c>
      <c r="C43" s="132">
        <v>1</v>
      </c>
      <c r="D43" s="132">
        <v>11</v>
      </c>
      <c r="E43" s="132">
        <v>3</v>
      </c>
      <c r="F43" s="119">
        <v>1</v>
      </c>
      <c r="G43" s="132">
        <v>1</v>
      </c>
      <c r="H43" s="234">
        <v>29970</v>
      </c>
      <c r="I43" s="249"/>
      <c r="J43" s="236">
        <f t="shared" si="11"/>
        <v>25000</v>
      </c>
      <c r="K43" s="121">
        <f t="shared" si="11"/>
        <v>0</v>
      </c>
      <c r="L43" s="121">
        <f t="shared" si="11"/>
        <v>25000</v>
      </c>
      <c r="M43" s="121">
        <f t="shared" si="11"/>
        <v>0</v>
      </c>
      <c r="N43" s="121">
        <f t="shared" si="11"/>
        <v>25000</v>
      </c>
      <c r="O43" s="121">
        <f t="shared" si="11"/>
        <v>0</v>
      </c>
      <c r="Q43" s="122">
        <f t="shared" si="1"/>
        <v>0</v>
      </c>
      <c r="R43" s="123">
        <f t="shared" si="2"/>
        <v>0</v>
      </c>
      <c r="S43" s="123">
        <f t="shared" si="3"/>
        <v>0</v>
      </c>
      <c r="V43" s="124">
        <v>608</v>
      </c>
      <c r="W43" s="125">
        <v>1</v>
      </c>
      <c r="X43" s="126">
        <v>11</v>
      </c>
      <c r="Y43" s="127" t="s">
        <v>81</v>
      </c>
      <c r="Z43" s="128" t="s">
        <v>15</v>
      </c>
      <c r="AA43" s="127" t="s">
        <v>22</v>
      </c>
      <c r="AB43" s="129" t="s">
        <v>263</v>
      </c>
      <c r="AC43" s="130" t="s">
        <v>242</v>
      </c>
      <c r="AD43" s="131">
        <v>25000</v>
      </c>
      <c r="AE43" s="131">
        <v>25000</v>
      </c>
      <c r="AF43" s="131">
        <v>25000</v>
      </c>
    </row>
    <row r="44" spans="1:32" ht="15" customHeight="1" x14ac:dyDescent="0.25">
      <c r="A44" s="118" t="s">
        <v>255</v>
      </c>
      <c r="B44" s="119">
        <v>608</v>
      </c>
      <c r="C44" s="132">
        <v>1</v>
      </c>
      <c r="D44" s="132">
        <v>11</v>
      </c>
      <c r="E44" s="132">
        <v>3</v>
      </c>
      <c r="F44" s="119">
        <v>1</v>
      </c>
      <c r="G44" s="132">
        <v>1</v>
      </c>
      <c r="H44" s="234">
        <v>29970</v>
      </c>
      <c r="I44" s="234">
        <v>800</v>
      </c>
      <c r="J44" s="236">
        <f t="shared" si="11"/>
        <v>25000</v>
      </c>
      <c r="K44" s="121">
        <f t="shared" si="11"/>
        <v>0</v>
      </c>
      <c r="L44" s="121">
        <f t="shared" si="11"/>
        <v>25000</v>
      </c>
      <c r="M44" s="121">
        <f t="shared" si="11"/>
        <v>0</v>
      </c>
      <c r="N44" s="121">
        <f t="shared" si="11"/>
        <v>25000</v>
      </c>
      <c r="O44" s="121">
        <f t="shared" si="11"/>
        <v>0</v>
      </c>
      <c r="Q44" s="122">
        <f t="shared" ref="Q44:Q78" si="12">J44-AD44</f>
        <v>0</v>
      </c>
      <c r="R44" s="123">
        <f t="shared" ref="R44:R78" si="13">L44-AE44</f>
        <v>0</v>
      </c>
      <c r="S44" s="123">
        <f t="shared" ref="S44:S78" si="14">N44-AF44</f>
        <v>0</v>
      </c>
      <c r="V44" s="124">
        <v>608</v>
      </c>
      <c r="W44" s="125">
        <v>1</v>
      </c>
      <c r="X44" s="126">
        <v>11</v>
      </c>
      <c r="Y44" s="127" t="s">
        <v>81</v>
      </c>
      <c r="Z44" s="128" t="s">
        <v>15</v>
      </c>
      <c r="AA44" s="127" t="s">
        <v>22</v>
      </c>
      <c r="AB44" s="129" t="s">
        <v>263</v>
      </c>
      <c r="AC44" s="130" t="s">
        <v>256</v>
      </c>
      <c r="AD44" s="131">
        <v>25000</v>
      </c>
      <c r="AE44" s="131">
        <v>25000</v>
      </c>
      <c r="AF44" s="131">
        <v>25000</v>
      </c>
    </row>
    <row r="45" spans="1:32" ht="15" customHeight="1" x14ac:dyDescent="0.25">
      <c r="A45" s="118" t="s">
        <v>264</v>
      </c>
      <c r="B45" s="119">
        <v>608</v>
      </c>
      <c r="C45" s="132">
        <v>1</v>
      </c>
      <c r="D45" s="132">
        <v>11</v>
      </c>
      <c r="E45" s="132">
        <v>3</v>
      </c>
      <c r="F45" s="119">
        <v>1</v>
      </c>
      <c r="G45" s="132">
        <v>1</v>
      </c>
      <c r="H45" s="234">
        <v>29970</v>
      </c>
      <c r="I45" s="234">
        <v>870</v>
      </c>
      <c r="J45" s="236">
        <v>25000</v>
      </c>
      <c r="K45" s="121">
        <v>0</v>
      </c>
      <c r="L45" s="134">
        <v>25000</v>
      </c>
      <c r="M45" s="134">
        <v>0</v>
      </c>
      <c r="N45" s="134">
        <v>25000</v>
      </c>
      <c r="O45" s="134">
        <v>0</v>
      </c>
      <c r="Q45" s="122">
        <f t="shared" si="12"/>
        <v>0</v>
      </c>
      <c r="R45" s="123">
        <f t="shared" si="13"/>
        <v>0</v>
      </c>
      <c r="S45" s="123">
        <f t="shared" si="14"/>
        <v>0</v>
      </c>
      <c r="V45" s="124">
        <v>608</v>
      </c>
      <c r="W45" s="125">
        <v>1</v>
      </c>
      <c r="X45" s="126">
        <v>11</v>
      </c>
      <c r="Y45" s="127" t="s">
        <v>81</v>
      </c>
      <c r="Z45" s="128" t="s">
        <v>15</v>
      </c>
      <c r="AA45" s="127" t="s">
        <v>22</v>
      </c>
      <c r="AB45" s="129" t="s">
        <v>263</v>
      </c>
      <c r="AC45" s="130" t="s">
        <v>265</v>
      </c>
      <c r="AD45" s="131">
        <v>25000</v>
      </c>
      <c r="AE45" s="131">
        <v>25000</v>
      </c>
      <c r="AF45" s="131">
        <v>25000</v>
      </c>
    </row>
    <row r="46" spans="1:32" ht="19.5" customHeight="1" x14ac:dyDescent="0.25">
      <c r="A46" s="118" t="s">
        <v>213</v>
      </c>
      <c r="B46" s="119">
        <v>608</v>
      </c>
      <c r="C46" s="132">
        <v>1</v>
      </c>
      <c r="D46" s="132">
        <v>13</v>
      </c>
      <c r="E46" s="120"/>
      <c r="F46" s="120"/>
      <c r="G46" s="120"/>
      <c r="H46" s="249"/>
      <c r="I46" s="249"/>
      <c r="J46" s="236">
        <f t="shared" ref="J46:O51" si="15">J47</f>
        <v>151500</v>
      </c>
      <c r="K46" s="121">
        <f t="shared" si="15"/>
        <v>0</v>
      </c>
      <c r="L46" s="121">
        <f t="shared" si="15"/>
        <v>170000</v>
      </c>
      <c r="M46" s="121">
        <f t="shared" si="15"/>
        <v>0</v>
      </c>
      <c r="N46" s="121">
        <f t="shared" si="15"/>
        <v>170000</v>
      </c>
      <c r="O46" s="121">
        <f t="shared" si="15"/>
        <v>0</v>
      </c>
      <c r="Q46" s="122">
        <f t="shared" si="12"/>
        <v>-73500</v>
      </c>
      <c r="R46" s="123">
        <f t="shared" si="13"/>
        <v>-55000</v>
      </c>
      <c r="S46" s="123">
        <f t="shared" si="14"/>
        <v>-55000</v>
      </c>
      <c r="V46" s="124">
        <v>608</v>
      </c>
      <c r="W46" s="125">
        <v>1</v>
      </c>
      <c r="X46" s="126">
        <v>13</v>
      </c>
      <c r="Y46" s="127" t="s">
        <v>242</v>
      </c>
      <c r="Z46" s="128" t="s">
        <v>242</v>
      </c>
      <c r="AA46" s="127" t="s">
        <v>242</v>
      </c>
      <c r="AB46" s="129" t="s">
        <v>242</v>
      </c>
      <c r="AC46" s="130" t="s">
        <v>242</v>
      </c>
      <c r="AD46" s="131">
        <v>225000</v>
      </c>
      <c r="AE46" s="131">
        <v>225000</v>
      </c>
      <c r="AF46" s="131">
        <v>225000</v>
      </c>
    </row>
    <row r="47" spans="1:32" ht="45" customHeight="1" x14ac:dyDescent="0.25">
      <c r="A47" s="118" t="s">
        <v>243</v>
      </c>
      <c r="B47" s="119">
        <v>608</v>
      </c>
      <c r="C47" s="132">
        <v>1</v>
      </c>
      <c r="D47" s="132">
        <v>13</v>
      </c>
      <c r="E47" s="132">
        <v>3</v>
      </c>
      <c r="F47" s="119">
        <v>0</v>
      </c>
      <c r="G47" s="132">
        <v>0</v>
      </c>
      <c r="H47" s="252" t="s">
        <v>244</v>
      </c>
      <c r="I47" s="249"/>
      <c r="J47" s="236">
        <f t="shared" si="15"/>
        <v>151500</v>
      </c>
      <c r="K47" s="121">
        <f t="shared" si="15"/>
        <v>0</v>
      </c>
      <c r="L47" s="121">
        <f t="shared" si="15"/>
        <v>170000</v>
      </c>
      <c r="M47" s="121">
        <f t="shared" si="15"/>
        <v>0</v>
      </c>
      <c r="N47" s="121">
        <f t="shared" si="15"/>
        <v>170000</v>
      </c>
      <c r="O47" s="121">
        <f t="shared" si="15"/>
        <v>0</v>
      </c>
      <c r="Q47" s="122">
        <f t="shared" si="12"/>
        <v>-73500</v>
      </c>
      <c r="R47" s="123">
        <f t="shared" si="13"/>
        <v>-55000</v>
      </c>
      <c r="S47" s="123">
        <f t="shared" si="14"/>
        <v>-55000</v>
      </c>
      <c r="V47" s="124">
        <v>608</v>
      </c>
      <c r="W47" s="125">
        <v>1</v>
      </c>
      <c r="X47" s="126">
        <v>13</v>
      </c>
      <c r="Y47" s="127" t="s">
        <v>81</v>
      </c>
      <c r="Z47" s="128">
        <v>0</v>
      </c>
      <c r="AA47" s="127">
        <v>0</v>
      </c>
      <c r="AB47" s="129">
        <v>0</v>
      </c>
      <c r="AC47" s="130" t="s">
        <v>242</v>
      </c>
      <c r="AD47" s="131">
        <v>225000</v>
      </c>
      <c r="AE47" s="131">
        <v>225000</v>
      </c>
      <c r="AF47" s="131">
        <v>225000</v>
      </c>
    </row>
    <row r="48" spans="1:32" ht="36" customHeight="1" x14ac:dyDescent="0.25">
      <c r="A48" s="118" t="s">
        <v>245</v>
      </c>
      <c r="B48" s="119">
        <v>608</v>
      </c>
      <c r="C48" s="132">
        <v>1</v>
      </c>
      <c r="D48" s="132">
        <v>13</v>
      </c>
      <c r="E48" s="132">
        <v>3</v>
      </c>
      <c r="F48" s="119">
        <v>1</v>
      </c>
      <c r="G48" s="132">
        <v>0</v>
      </c>
      <c r="H48" s="252" t="s">
        <v>244</v>
      </c>
      <c r="I48" s="249"/>
      <c r="J48" s="236">
        <f t="shared" si="15"/>
        <v>151500</v>
      </c>
      <c r="K48" s="121">
        <f t="shared" si="15"/>
        <v>0</v>
      </c>
      <c r="L48" s="121">
        <f t="shared" si="15"/>
        <v>170000</v>
      </c>
      <c r="M48" s="121">
        <f t="shared" si="15"/>
        <v>0</v>
      </c>
      <c r="N48" s="121">
        <f t="shared" si="15"/>
        <v>170000</v>
      </c>
      <c r="O48" s="121">
        <f t="shared" si="15"/>
        <v>0</v>
      </c>
      <c r="Q48" s="122">
        <f t="shared" si="12"/>
        <v>-73500</v>
      </c>
      <c r="R48" s="123">
        <f t="shared" si="13"/>
        <v>-55000</v>
      </c>
      <c r="S48" s="123">
        <f t="shared" si="14"/>
        <v>-55000</v>
      </c>
      <c r="V48" s="124">
        <v>608</v>
      </c>
      <c r="W48" s="125">
        <v>1</v>
      </c>
      <c r="X48" s="126">
        <v>13</v>
      </c>
      <c r="Y48" s="127" t="s">
        <v>81</v>
      </c>
      <c r="Z48" s="128" t="s">
        <v>15</v>
      </c>
      <c r="AA48" s="127">
        <v>0</v>
      </c>
      <c r="AB48" s="129">
        <v>0</v>
      </c>
      <c r="AC48" s="130" t="s">
        <v>242</v>
      </c>
      <c r="AD48" s="131">
        <v>225000</v>
      </c>
      <c r="AE48" s="131">
        <v>225000</v>
      </c>
      <c r="AF48" s="131">
        <v>225000</v>
      </c>
    </row>
    <row r="49" spans="1:34" ht="28.5" customHeight="1" x14ac:dyDescent="0.25">
      <c r="A49" s="118" t="s">
        <v>246</v>
      </c>
      <c r="B49" s="119">
        <v>608</v>
      </c>
      <c r="C49" s="132">
        <v>1</v>
      </c>
      <c r="D49" s="132">
        <v>13</v>
      </c>
      <c r="E49" s="132">
        <v>3</v>
      </c>
      <c r="F49" s="119">
        <v>1</v>
      </c>
      <c r="G49" s="132">
        <v>1</v>
      </c>
      <c r="H49" s="252" t="s">
        <v>244</v>
      </c>
      <c r="I49" s="249"/>
      <c r="J49" s="236">
        <f t="shared" si="15"/>
        <v>151500</v>
      </c>
      <c r="K49" s="121">
        <f t="shared" si="15"/>
        <v>0</v>
      </c>
      <c r="L49" s="121">
        <f t="shared" si="15"/>
        <v>170000</v>
      </c>
      <c r="M49" s="121">
        <f t="shared" si="15"/>
        <v>0</v>
      </c>
      <c r="N49" s="121">
        <f t="shared" si="15"/>
        <v>170000</v>
      </c>
      <c r="O49" s="121">
        <f t="shared" si="15"/>
        <v>0</v>
      </c>
      <c r="Q49" s="122">
        <f t="shared" si="12"/>
        <v>-73500</v>
      </c>
      <c r="R49" s="123">
        <f t="shared" si="13"/>
        <v>-55000</v>
      </c>
      <c r="S49" s="123">
        <f t="shared" si="14"/>
        <v>-55000</v>
      </c>
      <c r="V49" s="124">
        <v>608</v>
      </c>
      <c r="W49" s="125">
        <v>1</v>
      </c>
      <c r="X49" s="126">
        <v>13</v>
      </c>
      <c r="Y49" s="127" t="s">
        <v>81</v>
      </c>
      <c r="Z49" s="128" t="s">
        <v>15</v>
      </c>
      <c r="AA49" s="127" t="s">
        <v>22</v>
      </c>
      <c r="AB49" s="129">
        <v>0</v>
      </c>
      <c r="AC49" s="130" t="s">
        <v>242</v>
      </c>
      <c r="AD49" s="131">
        <v>225000</v>
      </c>
      <c r="AE49" s="131">
        <v>225000</v>
      </c>
      <c r="AF49" s="131">
        <v>225000</v>
      </c>
    </row>
    <row r="50" spans="1:34" ht="33" customHeight="1" x14ac:dyDescent="0.25">
      <c r="A50" s="118" t="s">
        <v>266</v>
      </c>
      <c r="B50" s="119">
        <v>608</v>
      </c>
      <c r="C50" s="132">
        <v>1</v>
      </c>
      <c r="D50" s="132">
        <v>13</v>
      </c>
      <c r="E50" s="132">
        <v>3</v>
      </c>
      <c r="F50" s="119">
        <v>1</v>
      </c>
      <c r="G50" s="132">
        <v>1</v>
      </c>
      <c r="H50" s="234">
        <v>29990</v>
      </c>
      <c r="I50" s="249"/>
      <c r="J50" s="236">
        <f t="shared" si="15"/>
        <v>151500</v>
      </c>
      <c r="K50" s="121">
        <f t="shared" si="15"/>
        <v>0</v>
      </c>
      <c r="L50" s="121">
        <f t="shared" si="15"/>
        <v>170000</v>
      </c>
      <c r="M50" s="121">
        <f t="shared" si="15"/>
        <v>0</v>
      </c>
      <c r="N50" s="121">
        <f t="shared" si="15"/>
        <v>170000</v>
      </c>
      <c r="O50" s="121">
        <f t="shared" si="15"/>
        <v>0</v>
      </c>
      <c r="Q50" s="122">
        <f t="shared" si="12"/>
        <v>66500</v>
      </c>
      <c r="R50" s="123">
        <f t="shared" si="13"/>
        <v>85000</v>
      </c>
      <c r="S50" s="123">
        <f t="shared" si="14"/>
        <v>85000</v>
      </c>
      <c r="V50" s="124">
        <v>608</v>
      </c>
      <c r="W50" s="125">
        <v>1</v>
      </c>
      <c r="X50" s="126">
        <v>13</v>
      </c>
      <c r="Y50" s="127" t="s">
        <v>81</v>
      </c>
      <c r="Z50" s="128" t="s">
        <v>15</v>
      </c>
      <c r="AA50" s="127" t="s">
        <v>22</v>
      </c>
      <c r="AB50" s="129" t="s">
        <v>267</v>
      </c>
      <c r="AC50" s="130" t="s">
        <v>242</v>
      </c>
      <c r="AD50" s="131">
        <v>85000</v>
      </c>
      <c r="AE50" s="131">
        <v>85000</v>
      </c>
      <c r="AF50" s="131">
        <v>85000</v>
      </c>
    </row>
    <row r="51" spans="1:34" ht="24.75" customHeight="1" x14ac:dyDescent="0.25">
      <c r="A51" s="118" t="s">
        <v>252</v>
      </c>
      <c r="B51" s="119">
        <v>608</v>
      </c>
      <c r="C51" s="132">
        <v>1</v>
      </c>
      <c r="D51" s="132">
        <v>13</v>
      </c>
      <c r="E51" s="132">
        <v>3</v>
      </c>
      <c r="F51" s="119">
        <v>1</v>
      </c>
      <c r="G51" s="132">
        <v>1</v>
      </c>
      <c r="H51" s="234">
        <v>29990</v>
      </c>
      <c r="I51" s="234">
        <v>200</v>
      </c>
      <c r="J51" s="236">
        <f t="shared" si="15"/>
        <v>151500</v>
      </c>
      <c r="K51" s="121">
        <f t="shared" si="15"/>
        <v>0</v>
      </c>
      <c r="L51" s="121">
        <f t="shared" si="15"/>
        <v>170000</v>
      </c>
      <c r="M51" s="121">
        <f t="shared" si="15"/>
        <v>0</v>
      </c>
      <c r="N51" s="121">
        <f t="shared" si="15"/>
        <v>170000</v>
      </c>
      <c r="O51" s="121">
        <f t="shared" si="15"/>
        <v>0</v>
      </c>
      <c r="Q51" s="122">
        <f t="shared" si="12"/>
        <v>66500</v>
      </c>
      <c r="R51" s="123">
        <f t="shared" si="13"/>
        <v>85000</v>
      </c>
      <c r="S51" s="123">
        <f t="shared" si="14"/>
        <v>85000</v>
      </c>
      <c r="V51" s="124">
        <v>608</v>
      </c>
      <c r="W51" s="125">
        <v>1</v>
      </c>
      <c r="X51" s="126">
        <v>13</v>
      </c>
      <c r="Y51" s="127" t="s">
        <v>81</v>
      </c>
      <c r="Z51" s="128" t="s">
        <v>15</v>
      </c>
      <c r="AA51" s="127" t="s">
        <v>22</v>
      </c>
      <c r="AB51" s="129" t="s">
        <v>267</v>
      </c>
      <c r="AC51" s="130" t="s">
        <v>253</v>
      </c>
      <c r="AD51" s="131">
        <v>85000</v>
      </c>
      <c r="AE51" s="131">
        <v>85000</v>
      </c>
      <c r="AF51" s="131">
        <v>85000</v>
      </c>
    </row>
    <row r="52" spans="1:34" s="102" customFormat="1" ht="24.75" customHeight="1" x14ac:dyDescent="0.25">
      <c r="A52" s="118" t="s">
        <v>254</v>
      </c>
      <c r="B52" s="119">
        <v>608</v>
      </c>
      <c r="C52" s="132">
        <v>1</v>
      </c>
      <c r="D52" s="132">
        <v>13</v>
      </c>
      <c r="E52" s="132">
        <v>3</v>
      </c>
      <c r="F52" s="119">
        <v>1</v>
      </c>
      <c r="G52" s="132">
        <v>1</v>
      </c>
      <c r="H52" s="234">
        <v>29990</v>
      </c>
      <c r="I52" s="234">
        <v>240</v>
      </c>
      <c r="J52" s="236">
        <v>151500</v>
      </c>
      <c r="K52" s="121">
        <v>0</v>
      </c>
      <c r="L52" s="134">
        <v>170000</v>
      </c>
      <c r="M52" s="134">
        <v>0</v>
      </c>
      <c r="N52" s="134">
        <v>170000</v>
      </c>
      <c r="O52" s="134">
        <v>0</v>
      </c>
      <c r="P52" s="103"/>
      <c r="Q52" s="135">
        <f t="shared" si="12"/>
        <v>66500</v>
      </c>
      <c r="R52" s="135">
        <f t="shared" si="13"/>
        <v>85000</v>
      </c>
      <c r="S52" s="135">
        <f t="shared" si="14"/>
        <v>85000</v>
      </c>
      <c r="T52" s="103"/>
      <c r="U52" s="103"/>
      <c r="V52" s="136">
        <v>608</v>
      </c>
      <c r="W52" s="137">
        <v>1</v>
      </c>
      <c r="X52" s="138">
        <v>13</v>
      </c>
      <c r="Y52" s="139" t="s">
        <v>81</v>
      </c>
      <c r="Z52" s="140" t="s">
        <v>15</v>
      </c>
      <c r="AA52" s="139" t="s">
        <v>22</v>
      </c>
      <c r="AB52" s="141" t="s">
        <v>267</v>
      </c>
      <c r="AC52" s="142" t="s">
        <v>132</v>
      </c>
      <c r="AD52" s="143">
        <v>85000</v>
      </c>
      <c r="AE52" s="143">
        <v>85000</v>
      </c>
      <c r="AF52" s="143">
        <v>85000</v>
      </c>
      <c r="AG52" s="144"/>
      <c r="AH52" s="144"/>
    </row>
    <row r="53" spans="1:34" s="103" customFormat="1" ht="24.75" customHeight="1" x14ac:dyDescent="0.25">
      <c r="A53" s="118" t="s">
        <v>398</v>
      </c>
      <c r="B53" s="119">
        <v>608</v>
      </c>
      <c r="C53" s="132">
        <v>1</v>
      </c>
      <c r="D53" s="132">
        <v>13</v>
      </c>
      <c r="E53" s="132">
        <v>3</v>
      </c>
      <c r="F53" s="119">
        <v>1</v>
      </c>
      <c r="G53" s="132">
        <v>1</v>
      </c>
      <c r="H53" s="234">
        <v>29990</v>
      </c>
      <c r="I53" s="234"/>
      <c r="J53" s="236">
        <f>J54</f>
        <v>10000</v>
      </c>
      <c r="K53" s="121">
        <v>0</v>
      </c>
      <c r="L53" s="134">
        <v>0</v>
      </c>
      <c r="M53" s="134">
        <v>0</v>
      </c>
      <c r="N53" s="134">
        <v>0</v>
      </c>
      <c r="O53" s="134">
        <v>0</v>
      </c>
      <c r="Q53" s="135"/>
      <c r="R53" s="135"/>
      <c r="S53" s="135"/>
      <c r="V53" s="136"/>
      <c r="W53" s="137"/>
      <c r="X53" s="138"/>
      <c r="Y53" s="139"/>
      <c r="Z53" s="140"/>
      <c r="AA53" s="139"/>
      <c r="AB53" s="141"/>
      <c r="AC53" s="142"/>
      <c r="AD53" s="143"/>
      <c r="AE53" s="143"/>
      <c r="AF53" s="143"/>
      <c r="AG53" s="144"/>
      <c r="AH53" s="144"/>
    </row>
    <row r="54" spans="1:34" s="103" customFormat="1" ht="24.75" customHeight="1" x14ac:dyDescent="0.25">
      <c r="A54" s="118" t="s">
        <v>399</v>
      </c>
      <c r="B54" s="119">
        <v>608</v>
      </c>
      <c r="C54" s="132">
        <v>1</v>
      </c>
      <c r="D54" s="132">
        <v>13</v>
      </c>
      <c r="E54" s="132">
        <v>3</v>
      </c>
      <c r="F54" s="119">
        <v>1</v>
      </c>
      <c r="G54" s="132">
        <v>1</v>
      </c>
      <c r="H54" s="234">
        <v>29990</v>
      </c>
      <c r="I54" s="234">
        <v>850</v>
      </c>
      <c r="J54" s="236">
        <f>J55</f>
        <v>10000</v>
      </c>
      <c r="K54" s="121">
        <v>0</v>
      </c>
      <c r="L54" s="134">
        <v>0</v>
      </c>
      <c r="M54" s="134">
        <v>0</v>
      </c>
      <c r="N54" s="134">
        <v>0</v>
      </c>
      <c r="O54" s="134">
        <v>0</v>
      </c>
      <c r="Q54" s="135"/>
      <c r="R54" s="135"/>
      <c r="S54" s="135"/>
      <c r="V54" s="136"/>
      <c r="W54" s="137"/>
      <c r="X54" s="138"/>
      <c r="Y54" s="139"/>
      <c r="Z54" s="140"/>
      <c r="AA54" s="139"/>
      <c r="AB54" s="141"/>
      <c r="AC54" s="142"/>
      <c r="AD54" s="143"/>
      <c r="AE54" s="143"/>
      <c r="AF54" s="143"/>
      <c r="AG54" s="144"/>
      <c r="AH54" s="144"/>
    </row>
    <row r="55" spans="1:34" s="103" customFormat="1" ht="24.75" customHeight="1" x14ac:dyDescent="0.25">
      <c r="A55" s="118" t="s">
        <v>400</v>
      </c>
      <c r="B55" s="119">
        <v>608</v>
      </c>
      <c r="C55" s="132">
        <v>1</v>
      </c>
      <c r="D55" s="132">
        <v>13</v>
      </c>
      <c r="E55" s="132">
        <v>3</v>
      </c>
      <c r="F55" s="119">
        <v>1</v>
      </c>
      <c r="G55" s="132">
        <v>1</v>
      </c>
      <c r="H55" s="234">
        <v>29990</v>
      </c>
      <c r="I55" s="234">
        <v>853</v>
      </c>
      <c r="J55" s="236">
        <v>10000</v>
      </c>
      <c r="K55" s="121">
        <v>0</v>
      </c>
      <c r="L55" s="134">
        <v>0</v>
      </c>
      <c r="M55" s="134">
        <v>0</v>
      </c>
      <c r="N55" s="134">
        <v>0</v>
      </c>
      <c r="O55" s="134">
        <v>0</v>
      </c>
      <c r="Q55" s="135"/>
      <c r="R55" s="135"/>
      <c r="S55" s="135"/>
      <c r="V55" s="136"/>
      <c r="W55" s="137"/>
      <c r="X55" s="138"/>
      <c r="Y55" s="139"/>
      <c r="Z55" s="140"/>
      <c r="AA55" s="139"/>
      <c r="AB55" s="141"/>
      <c r="AC55" s="142"/>
      <c r="AD55" s="143"/>
      <c r="AE55" s="143"/>
      <c r="AF55" s="143"/>
      <c r="AG55" s="144"/>
      <c r="AH55" s="144"/>
    </row>
    <row r="56" spans="1:34" ht="15" customHeight="1" x14ac:dyDescent="0.25">
      <c r="A56" s="118" t="s">
        <v>214</v>
      </c>
      <c r="B56" s="119">
        <v>608</v>
      </c>
      <c r="C56" s="132">
        <v>2</v>
      </c>
      <c r="D56" s="132">
        <v>0</v>
      </c>
      <c r="E56" s="132"/>
      <c r="F56" s="120"/>
      <c r="G56" s="120"/>
      <c r="H56" s="249"/>
      <c r="I56" s="249"/>
      <c r="J56" s="236">
        <f t="shared" ref="J56:O62" si="16">J57</f>
        <v>389265</v>
      </c>
      <c r="K56" s="121">
        <f t="shared" si="16"/>
        <v>389265</v>
      </c>
      <c r="L56" s="121">
        <f t="shared" si="16"/>
        <v>429363</v>
      </c>
      <c r="M56" s="121">
        <f t="shared" si="16"/>
        <v>429363</v>
      </c>
      <c r="N56" s="121">
        <f t="shared" si="16"/>
        <v>470161</v>
      </c>
      <c r="O56" s="121">
        <f t="shared" si="16"/>
        <v>470161</v>
      </c>
      <c r="Q56" s="122">
        <f t="shared" si="12"/>
        <v>172220</v>
      </c>
      <c r="R56" s="123">
        <f t="shared" si="13"/>
        <v>212318</v>
      </c>
      <c r="S56" s="123">
        <f t="shared" si="14"/>
        <v>253116</v>
      </c>
      <c r="V56" s="124">
        <v>608</v>
      </c>
      <c r="W56" s="125">
        <v>2</v>
      </c>
      <c r="X56" s="126">
        <v>-1</v>
      </c>
      <c r="Y56" s="127" t="s">
        <v>242</v>
      </c>
      <c r="Z56" s="128" t="s">
        <v>242</v>
      </c>
      <c r="AA56" s="127" t="s">
        <v>242</v>
      </c>
      <c r="AB56" s="129" t="s">
        <v>242</v>
      </c>
      <c r="AC56" s="130" t="s">
        <v>242</v>
      </c>
      <c r="AD56" s="131">
        <v>217045</v>
      </c>
      <c r="AE56" s="131">
        <v>217045</v>
      </c>
      <c r="AF56" s="131">
        <v>217045</v>
      </c>
    </row>
    <row r="57" spans="1:34" ht="15" customHeight="1" x14ac:dyDescent="0.25">
      <c r="A57" s="118" t="s">
        <v>215</v>
      </c>
      <c r="B57" s="119">
        <v>608</v>
      </c>
      <c r="C57" s="132">
        <v>2</v>
      </c>
      <c r="D57" s="132">
        <v>3</v>
      </c>
      <c r="E57" s="120"/>
      <c r="F57" s="120"/>
      <c r="G57" s="120"/>
      <c r="H57" s="249"/>
      <c r="I57" s="249"/>
      <c r="J57" s="236">
        <f t="shared" si="16"/>
        <v>389265</v>
      </c>
      <c r="K57" s="121">
        <f t="shared" si="16"/>
        <v>389265</v>
      </c>
      <c r="L57" s="121">
        <f t="shared" si="16"/>
        <v>429363</v>
      </c>
      <c r="M57" s="121">
        <f t="shared" si="16"/>
        <v>429363</v>
      </c>
      <c r="N57" s="121">
        <f t="shared" si="16"/>
        <v>470161</v>
      </c>
      <c r="O57" s="121">
        <f t="shared" si="16"/>
        <v>470161</v>
      </c>
      <c r="Q57" s="122">
        <f t="shared" si="12"/>
        <v>172220</v>
      </c>
      <c r="R57" s="123">
        <f t="shared" si="13"/>
        <v>212318</v>
      </c>
      <c r="S57" s="123">
        <f t="shared" si="14"/>
        <v>253116</v>
      </c>
      <c r="V57" s="124">
        <v>608</v>
      </c>
      <c r="W57" s="125">
        <v>2</v>
      </c>
      <c r="X57" s="126">
        <v>3</v>
      </c>
      <c r="Y57" s="127" t="s">
        <v>242</v>
      </c>
      <c r="Z57" s="128" t="s">
        <v>242</v>
      </c>
      <c r="AA57" s="127" t="s">
        <v>242</v>
      </c>
      <c r="AB57" s="129" t="s">
        <v>242</v>
      </c>
      <c r="AC57" s="130" t="s">
        <v>242</v>
      </c>
      <c r="AD57" s="131">
        <v>217045</v>
      </c>
      <c r="AE57" s="131">
        <v>217045</v>
      </c>
      <c r="AF57" s="131">
        <v>217045</v>
      </c>
    </row>
    <row r="58" spans="1:34" ht="40.5" customHeight="1" x14ac:dyDescent="0.25">
      <c r="A58" s="118" t="s">
        <v>243</v>
      </c>
      <c r="B58" s="119">
        <v>608</v>
      </c>
      <c r="C58" s="132">
        <v>2</v>
      </c>
      <c r="D58" s="132">
        <v>3</v>
      </c>
      <c r="E58" s="132">
        <v>3</v>
      </c>
      <c r="F58" s="119">
        <v>0</v>
      </c>
      <c r="G58" s="132">
        <v>0</v>
      </c>
      <c r="H58" s="252" t="s">
        <v>244</v>
      </c>
      <c r="I58" s="249"/>
      <c r="J58" s="236">
        <f t="shared" si="16"/>
        <v>389265</v>
      </c>
      <c r="K58" s="121">
        <f t="shared" si="16"/>
        <v>389265</v>
      </c>
      <c r="L58" s="121">
        <f t="shared" si="16"/>
        <v>429363</v>
      </c>
      <c r="M58" s="121">
        <f t="shared" si="16"/>
        <v>429363</v>
      </c>
      <c r="N58" s="121">
        <f t="shared" si="16"/>
        <v>470161</v>
      </c>
      <c r="O58" s="121">
        <f t="shared" si="16"/>
        <v>470161</v>
      </c>
      <c r="Q58" s="122">
        <f t="shared" si="12"/>
        <v>172220</v>
      </c>
      <c r="R58" s="123">
        <f t="shared" si="13"/>
        <v>212318</v>
      </c>
      <c r="S58" s="123">
        <f t="shared" si="14"/>
        <v>253116</v>
      </c>
      <c r="V58" s="124">
        <v>608</v>
      </c>
      <c r="W58" s="125">
        <v>2</v>
      </c>
      <c r="X58" s="126">
        <v>3</v>
      </c>
      <c r="Y58" s="127" t="s">
        <v>81</v>
      </c>
      <c r="Z58" s="128">
        <v>0</v>
      </c>
      <c r="AA58" s="127">
        <v>0</v>
      </c>
      <c r="AB58" s="129">
        <v>0</v>
      </c>
      <c r="AC58" s="130" t="s">
        <v>242</v>
      </c>
      <c r="AD58" s="131">
        <v>217045</v>
      </c>
      <c r="AE58" s="131">
        <v>217045</v>
      </c>
      <c r="AF58" s="131">
        <v>217045</v>
      </c>
    </row>
    <row r="59" spans="1:34" ht="33.75" customHeight="1" x14ac:dyDescent="0.25">
      <c r="A59" s="118" t="s">
        <v>245</v>
      </c>
      <c r="B59" s="119">
        <v>608</v>
      </c>
      <c r="C59" s="132">
        <v>2</v>
      </c>
      <c r="D59" s="132">
        <v>3</v>
      </c>
      <c r="E59" s="132">
        <v>3</v>
      </c>
      <c r="F59" s="119">
        <v>1</v>
      </c>
      <c r="G59" s="132">
        <v>0</v>
      </c>
      <c r="H59" s="252" t="s">
        <v>244</v>
      </c>
      <c r="I59" s="249"/>
      <c r="J59" s="236">
        <f t="shared" si="16"/>
        <v>389265</v>
      </c>
      <c r="K59" s="121">
        <f t="shared" si="16"/>
        <v>389265</v>
      </c>
      <c r="L59" s="121">
        <f t="shared" si="16"/>
        <v>429363</v>
      </c>
      <c r="M59" s="121">
        <f t="shared" si="16"/>
        <v>429363</v>
      </c>
      <c r="N59" s="121">
        <f t="shared" si="16"/>
        <v>470161</v>
      </c>
      <c r="O59" s="121">
        <f t="shared" si="16"/>
        <v>470161</v>
      </c>
      <c r="Q59" s="122">
        <f t="shared" si="12"/>
        <v>172220</v>
      </c>
      <c r="R59" s="123">
        <f t="shared" si="13"/>
        <v>212318</v>
      </c>
      <c r="S59" s="123">
        <f t="shared" si="14"/>
        <v>253116</v>
      </c>
      <c r="V59" s="124">
        <v>608</v>
      </c>
      <c r="W59" s="125">
        <v>2</v>
      </c>
      <c r="X59" s="126">
        <v>3</v>
      </c>
      <c r="Y59" s="127" t="s">
        <v>81</v>
      </c>
      <c r="Z59" s="128" t="s">
        <v>15</v>
      </c>
      <c r="AA59" s="127">
        <v>0</v>
      </c>
      <c r="AB59" s="129">
        <v>0</v>
      </c>
      <c r="AC59" s="130" t="s">
        <v>242</v>
      </c>
      <c r="AD59" s="131">
        <v>217045</v>
      </c>
      <c r="AE59" s="131">
        <v>217045</v>
      </c>
      <c r="AF59" s="131">
        <v>217045</v>
      </c>
    </row>
    <row r="60" spans="1:34" ht="27" customHeight="1" x14ac:dyDescent="0.25">
      <c r="A60" s="118" t="s">
        <v>268</v>
      </c>
      <c r="B60" s="119">
        <v>608</v>
      </c>
      <c r="C60" s="132">
        <v>2</v>
      </c>
      <c r="D60" s="132">
        <v>3</v>
      </c>
      <c r="E60" s="132">
        <v>3</v>
      </c>
      <c r="F60" s="119">
        <v>1</v>
      </c>
      <c r="G60" s="132">
        <v>2</v>
      </c>
      <c r="H60" s="252" t="s">
        <v>244</v>
      </c>
      <c r="I60" s="249"/>
      <c r="J60" s="236">
        <f t="shared" si="16"/>
        <v>389265</v>
      </c>
      <c r="K60" s="121">
        <f t="shared" si="16"/>
        <v>389265</v>
      </c>
      <c r="L60" s="121">
        <f t="shared" si="16"/>
        <v>429363</v>
      </c>
      <c r="M60" s="121">
        <f t="shared" si="16"/>
        <v>429363</v>
      </c>
      <c r="N60" s="121">
        <f t="shared" si="16"/>
        <v>470161</v>
      </c>
      <c r="O60" s="121">
        <f t="shared" si="16"/>
        <v>470161</v>
      </c>
      <c r="Q60" s="122">
        <f t="shared" si="12"/>
        <v>172220</v>
      </c>
      <c r="R60" s="123">
        <f t="shared" si="13"/>
        <v>212318</v>
      </c>
      <c r="S60" s="123">
        <f t="shared" si="14"/>
        <v>253116</v>
      </c>
      <c r="V60" s="124">
        <v>608</v>
      </c>
      <c r="W60" s="125">
        <v>2</v>
      </c>
      <c r="X60" s="126">
        <v>3</v>
      </c>
      <c r="Y60" s="127" t="s">
        <v>81</v>
      </c>
      <c r="Z60" s="128" t="s">
        <v>15</v>
      </c>
      <c r="AA60" s="127" t="s">
        <v>44</v>
      </c>
      <c r="AB60" s="129">
        <v>0</v>
      </c>
      <c r="AC60" s="130" t="s">
        <v>242</v>
      </c>
      <c r="AD60" s="131">
        <v>217045</v>
      </c>
      <c r="AE60" s="131">
        <v>217045</v>
      </c>
      <c r="AF60" s="131">
        <v>217045</v>
      </c>
    </row>
    <row r="61" spans="1:34" ht="41.25" customHeight="1" x14ac:dyDescent="0.25">
      <c r="A61" s="118" t="s">
        <v>269</v>
      </c>
      <c r="B61" s="119">
        <v>608</v>
      </c>
      <c r="C61" s="132">
        <v>2</v>
      </c>
      <c r="D61" s="132">
        <v>3</v>
      </c>
      <c r="E61" s="132">
        <v>3</v>
      </c>
      <c r="F61" s="119">
        <v>1</v>
      </c>
      <c r="G61" s="132">
        <v>2</v>
      </c>
      <c r="H61" s="234">
        <v>51182</v>
      </c>
      <c r="I61" s="249"/>
      <c r="J61" s="236">
        <f t="shared" si="16"/>
        <v>389265</v>
      </c>
      <c r="K61" s="121">
        <f t="shared" si="16"/>
        <v>389265</v>
      </c>
      <c r="L61" s="121">
        <f t="shared" si="16"/>
        <v>429363</v>
      </c>
      <c r="M61" s="121">
        <f t="shared" si="16"/>
        <v>429363</v>
      </c>
      <c r="N61" s="121">
        <f t="shared" si="16"/>
        <v>470161</v>
      </c>
      <c r="O61" s="121">
        <f t="shared" si="16"/>
        <v>470161</v>
      </c>
      <c r="Q61" s="122">
        <f t="shared" si="12"/>
        <v>172220</v>
      </c>
      <c r="R61" s="123">
        <f t="shared" si="13"/>
        <v>212318</v>
      </c>
      <c r="S61" s="123">
        <f t="shared" si="14"/>
        <v>253116</v>
      </c>
      <c r="V61" s="124">
        <v>608</v>
      </c>
      <c r="W61" s="125">
        <v>2</v>
      </c>
      <c r="X61" s="126">
        <v>3</v>
      </c>
      <c r="Y61" s="127" t="s">
        <v>81</v>
      </c>
      <c r="Z61" s="128" t="s">
        <v>15</v>
      </c>
      <c r="AA61" s="127" t="s">
        <v>44</v>
      </c>
      <c r="AB61" s="129" t="s">
        <v>270</v>
      </c>
      <c r="AC61" s="130" t="s">
        <v>242</v>
      </c>
      <c r="AD61" s="131">
        <v>217045</v>
      </c>
      <c r="AE61" s="131">
        <v>217045</v>
      </c>
      <c r="AF61" s="131">
        <v>217045</v>
      </c>
    </row>
    <row r="62" spans="1:34" ht="55.5" customHeight="1" x14ac:dyDescent="0.25">
      <c r="A62" s="118" t="s">
        <v>249</v>
      </c>
      <c r="B62" s="119">
        <v>608</v>
      </c>
      <c r="C62" s="132">
        <v>2</v>
      </c>
      <c r="D62" s="132">
        <v>3</v>
      </c>
      <c r="E62" s="132">
        <v>3</v>
      </c>
      <c r="F62" s="119">
        <v>1</v>
      </c>
      <c r="G62" s="132">
        <v>2</v>
      </c>
      <c r="H62" s="234">
        <v>51182</v>
      </c>
      <c r="I62" s="234">
        <v>100</v>
      </c>
      <c r="J62" s="236">
        <f t="shared" si="16"/>
        <v>389265</v>
      </c>
      <c r="K62" s="121">
        <f t="shared" si="16"/>
        <v>389265</v>
      </c>
      <c r="L62" s="121">
        <f t="shared" si="16"/>
        <v>429363</v>
      </c>
      <c r="M62" s="121">
        <f t="shared" si="16"/>
        <v>429363</v>
      </c>
      <c r="N62" s="121">
        <f t="shared" si="16"/>
        <v>470161</v>
      </c>
      <c r="O62" s="121">
        <f t="shared" si="16"/>
        <v>470161</v>
      </c>
      <c r="Q62" s="122">
        <f t="shared" si="12"/>
        <v>172220</v>
      </c>
      <c r="R62" s="123">
        <f t="shared" si="13"/>
        <v>212318</v>
      </c>
      <c r="S62" s="123">
        <f t="shared" si="14"/>
        <v>253116</v>
      </c>
      <c r="V62" s="124">
        <v>608</v>
      </c>
      <c r="W62" s="125">
        <v>2</v>
      </c>
      <c r="X62" s="126">
        <v>3</v>
      </c>
      <c r="Y62" s="127" t="s">
        <v>81</v>
      </c>
      <c r="Z62" s="128" t="s">
        <v>15</v>
      </c>
      <c r="AA62" s="127" t="s">
        <v>44</v>
      </c>
      <c r="AB62" s="129" t="s">
        <v>270</v>
      </c>
      <c r="AC62" s="130" t="s">
        <v>250</v>
      </c>
      <c r="AD62" s="131">
        <v>217045</v>
      </c>
      <c r="AE62" s="131">
        <v>217045</v>
      </c>
      <c r="AF62" s="131">
        <v>217045</v>
      </c>
    </row>
    <row r="63" spans="1:34" ht="31.5" customHeight="1" x14ac:dyDescent="0.25">
      <c r="A63" s="118" t="s">
        <v>251</v>
      </c>
      <c r="B63" s="119">
        <v>608</v>
      </c>
      <c r="C63" s="132">
        <v>2</v>
      </c>
      <c r="D63" s="132">
        <v>3</v>
      </c>
      <c r="E63" s="132">
        <v>3</v>
      </c>
      <c r="F63" s="119">
        <v>1</v>
      </c>
      <c r="G63" s="132">
        <v>2</v>
      </c>
      <c r="H63" s="234">
        <v>51182</v>
      </c>
      <c r="I63" s="234">
        <v>120</v>
      </c>
      <c r="J63" s="236">
        <v>389265</v>
      </c>
      <c r="K63" s="121">
        <f>J63</f>
        <v>389265</v>
      </c>
      <c r="L63" s="121">
        <v>429363</v>
      </c>
      <c r="M63" s="121">
        <f>L63</f>
        <v>429363</v>
      </c>
      <c r="N63" s="121">
        <v>470161</v>
      </c>
      <c r="O63" s="121">
        <f>N63</f>
        <v>470161</v>
      </c>
      <c r="Q63" s="122">
        <f t="shared" si="12"/>
        <v>172220</v>
      </c>
      <c r="R63" s="123">
        <f t="shared" si="13"/>
        <v>212318</v>
      </c>
      <c r="S63" s="123">
        <f t="shared" si="14"/>
        <v>253116</v>
      </c>
      <c r="V63" s="124">
        <v>608</v>
      </c>
      <c r="W63" s="125">
        <v>2</v>
      </c>
      <c r="X63" s="126">
        <v>3</v>
      </c>
      <c r="Y63" s="127" t="s">
        <v>81</v>
      </c>
      <c r="Z63" s="128" t="s">
        <v>15</v>
      </c>
      <c r="AA63" s="127" t="s">
        <v>44</v>
      </c>
      <c r="AB63" s="129" t="s">
        <v>270</v>
      </c>
      <c r="AC63" s="130" t="s">
        <v>32</v>
      </c>
      <c r="AD63" s="131">
        <v>217045</v>
      </c>
      <c r="AE63" s="131">
        <v>217045</v>
      </c>
      <c r="AF63" s="131">
        <v>217045</v>
      </c>
    </row>
    <row r="64" spans="1:34" ht="29.25" customHeight="1" x14ac:dyDescent="0.25">
      <c r="A64" s="118" t="s">
        <v>216</v>
      </c>
      <c r="B64" s="119">
        <v>608</v>
      </c>
      <c r="C64" s="132">
        <v>3</v>
      </c>
      <c r="D64" s="132">
        <v>0</v>
      </c>
      <c r="E64" s="120"/>
      <c r="F64" s="120"/>
      <c r="G64" s="120"/>
      <c r="H64" s="249"/>
      <c r="I64" s="249"/>
      <c r="J64" s="236">
        <f t="shared" ref="J64:O70" si="17">J65</f>
        <v>30000</v>
      </c>
      <c r="K64" s="121">
        <f t="shared" si="17"/>
        <v>0</v>
      </c>
      <c r="L64" s="121">
        <f t="shared" si="17"/>
        <v>20000</v>
      </c>
      <c r="M64" s="121">
        <f t="shared" si="17"/>
        <v>0</v>
      </c>
      <c r="N64" s="121">
        <f t="shared" si="17"/>
        <v>22000</v>
      </c>
      <c r="O64" s="121">
        <f t="shared" si="17"/>
        <v>0</v>
      </c>
      <c r="Q64" s="122">
        <f t="shared" si="12"/>
        <v>-20000</v>
      </c>
      <c r="R64" s="123">
        <f t="shared" si="13"/>
        <v>-30000</v>
      </c>
      <c r="S64" s="123">
        <f t="shared" si="14"/>
        <v>-28000</v>
      </c>
      <c r="V64" s="124">
        <v>608</v>
      </c>
      <c r="W64" s="125">
        <v>3</v>
      </c>
      <c r="X64" s="126">
        <v>-1</v>
      </c>
      <c r="Y64" s="127" t="s">
        <v>242</v>
      </c>
      <c r="Z64" s="128" t="s">
        <v>242</v>
      </c>
      <c r="AA64" s="127" t="s">
        <v>242</v>
      </c>
      <c r="AB64" s="129" t="s">
        <v>242</v>
      </c>
      <c r="AC64" s="130" t="s">
        <v>242</v>
      </c>
      <c r="AD64" s="131">
        <v>50000</v>
      </c>
      <c r="AE64" s="131">
        <v>50000</v>
      </c>
      <c r="AF64" s="131">
        <v>50000</v>
      </c>
    </row>
    <row r="65" spans="1:32" ht="47.25" customHeight="1" x14ac:dyDescent="0.25">
      <c r="A65" s="145" t="s">
        <v>217</v>
      </c>
      <c r="B65" s="146">
        <v>608</v>
      </c>
      <c r="C65" s="147">
        <v>3</v>
      </c>
      <c r="D65" s="147">
        <v>10</v>
      </c>
      <c r="E65" s="148"/>
      <c r="F65" s="148"/>
      <c r="G65" s="148"/>
      <c r="H65" s="271"/>
      <c r="I65" s="271"/>
      <c r="J65" s="272">
        <f t="shared" si="17"/>
        <v>30000</v>
      </c>
      <c r="K65" s="149">
        <f t="shared" si="17"/>
        <v>0</v>
      </c>
      <c r="L65" s="149">
        <f t="shared" si="17"/>
        <v>20000</v>
      </c>
      <c r="M65" s="149">
        <f t="shared" si="17"/>
        <v>0</v>
      </c>
      <c r="N65" s="149">
        <f t="shared" si="17"/>
        <v>22000</v>
      </c>
      <c r="O65" s="149">
        <f t="shared" si="17"/>
        <v>0</v>
      </c>
      <c r="Q65" s="122">
        <f t="shared" si="12"/>
        <v>5000</v>
      </c>
      <c r="R65" s="123">
        <f t="shared" si="13"/>
        <v>-5000</v>
      </c>
      <c r="S65" s="123">
        <f t="shared" si="14"/>
        <v>-3000</v>
      </c>
      <c r="V65" s="124">
        <v>608</v>
      </c>
      <c r="W65" s="125">
        <v>3</v>
      </c>
      <c r="X65" s="126">
        <v>10</v>
      </c>
      <c r="Y65" s="127" t="s">
        <v>242</v>
      </c>
      <c r="Z65" s="128" t="s">
        <v>242</v>
      </c>
      <c r="AA65" s="127" t="s">
        <v>242</v>
      </c>
      <c r="AB65" s="129" t="s">
        <v>242</v>
      </c>
      <c r="AC65" s="130" t="s">
        <v>242</v>
      </c>
      <c r="AD65" s="131">
        <v>25000</v>
      </c>
      <c r="AE65" s="131">
        <v>25000</v>
      </c>
      <c r="AF65" s="131">
        <v>25000</v>
      </c>
    </row>
    <row r="66" spans="1:32" ht="42.75" customHeight="1" x14ac:dyDescent="0.25">
      <c r="A66" s="118" t="s">
        <v>243</v>
      </c>
      <c r="B66" s="119">
        <v>608</v>
      </c>
      <c r="C66" s="132">
        <v>3</v>
      </c>
      <c r="D66" s="132">
        <v>10</v>
      </c>
      <c r="E66" s="132">
        <v>3</v>
      </c>
      <c r="F66" s="119">
        <v>0</v>
      </c>
      <c r="G66" s="132">
        <v>0</v>
      </c>
      <c r="H66" s="252" t="s">
        <v>244</v>
      </c>
      <c r="I66" s="249"/>
      <c r="J66" s="273">
        <f t="shared" si="17"/>
        <v>30000</v>
      </c>
      <c r="K66" s="150">
        <f t="shared" si="17"/>
        <v>0</v>
      </c>
      <c r="L66" s="150">
        <f t="shared" si="17"/>
        <v>20000</v>
      </c>
      <c r="M66" s="150">
        <f t="shared" si="17"/>
        <v>0</v>
      </c>
      <c r="N66" s="150">
        <f t="shared" si="17"/>
        <v>22000</v>
      </c>
      <c r="O66" s="150">
        <f t="shared" si="17"/>
        <v>0</v>
      </c>
      <c r="Q66" s="122">
        <f t="shared" si="12"/>
        <v>5000</v>
      </c>
      <c r="R66" s="123">
        <f t="shared" si="13"/>
        <v>-5000</v>
      </c>
      <c r="S66" s="123">
        <f t="shared" si="14"/>
        <v>-3000</v>
      </c>
      <c r="V66" s="124">
        <v>608</v>
      </c>
      <c r="W66" s="125">
        <v>3</v>
      </c>
      <c r="X66" s="126">
        <v>10</v>
      </c>
      <c r="Y66" s="127" t="s">
        <v>81</v>
      </c>
      <c r="Z66" s="128">
        <v>0</v>
      </c>
      <c r="AA66" s="127">
        <v>0</v>
      </c>
      <c r="AB66" s="129">
        <v>0</v>
      </c>
      <c r="AC66" s="130" t="s">
        <v>242</v>
      </c>
      <c r="AD66" s="131">
        <v>25000</v>
      </c>
      <c r="AE66" s="131">
        <v>25000</v>
      </c>
      <c r="AF66" s="131">
        <v>25000</v>
      </c>
    </row>
    <row r="67" spans="1:32" ht="36" customHeight="1" x14ac:dyDescent="0.25">
      <c r="A67" s="118" t="s">
        <v>245</v>
      </c>
      <c r="B67" s="119">
        <v>608</v>
      </c>
      <c r="C67" s="132">
        <v>3</v>
      </c>
      <c r="D67" s="132">
        <v>10</v>
      </c>
      <c r="E67" s="132">
        <v>3</v>
      </c>
      <c r="F67" s="119">
        <v>1</v>
      </c>
      <c r="G67" s="132">
        <v>0</v>
      </c>
      <c r="H67" s="252" t="s">
        <v>244</v>
      </c>
      <c r="I67" s="249"/>
      <c r="J67" s="273">
        <f t="shared" si="17"/>
        <v>30000</v>
      </c>
      <c r="K67" s="150">
        <f t="shared" si="17"/>
        <v>0</v>
      </c>
      <c r="L67" s="150">
        <f t="shared" si="17"/>
        <v>20000</v>
      </c>
      <c r="M67" s="150">
        <f t="shared" si="17"/>
        <v>0</v>
      </c>
      <c r="N67" s="150">
        <f t="shared" si="17"/>
        <v>22000</v>
      </c>
      <c r="O67" s="150">
        <f t="shared" si="17"/>
        <v>0</v>
      </c>
      <c r="Q67" s="122">
        <f t="shared" si="12"/>
        <v>5000</v>
      </c>
      <c r="R67" s="123">
        <f t="shared" si="13"/>
        <v>-5000</v>
      </c>
      <c r="S67" s="123">
        <f t="shared" si="14"/>
        <v>-3000</v>
      </c>
      <c r="V67" s="124">
        <v>608</v>
      </c>
      <c r="W67" s="125">
        <v>3</v>
      </c>
      <c r="X67" s="126">
        <v>10</v>
      </c>
      <c r="Y67" s="127" t="s">
        <v>81</v>
      </c>
      <c r="Z67" s="128" t="s">
        <v>15</v>
      </c>
      <c r="AA67" s="127">
        <v>0</v>
      </c>
      <c r="AB67" s="129">
        <v>0</v>
      </c>
      <c r="AC67" s="130" t="s">
        <v>242</v>
      </c>
      <c r="AD67" s="131">
        <v>25000</v>
      </c>
      <c r="AE67" s="131">
        <v>25000</v>
      </c>
      <c r="AF67" s="131">
        <v>25000</v>
      </c>
    </row>
    <row r="68" spans="1:32" ht="21.75" customHeight="1" x14ac:dyDescent="0.25">
      <c r="A68" s="118" t="s">
        <v>268</v>
      </c>
      <c r="B68" s="119">
        <v>608</v>
      </c>
      <c r="C68" s="132">
        <v>3</v>
      </c>
      <c r="D68" s="132">
        <v>10</v>
      </c>
      <c r="E68" s="132">
        <v>3</v>
      </c>
      <c r="F68" s="119">
        <v>1</v>
      </c>
      <c r="G68" s="132">
        <v>2</v>
      </c>
      <c r="H68" s="252" t="s">
        <v>244</v>
      </c>
      <c r="I68" s="249"/>
      <c r="J68" s="273">
        <f t="shared" si="17"/>
        <v>30000</v>
      </c>
      <c r="K68" s="150">
        <f t="shared" si="17"/>
        <v>0</v>
      </c>
      <c r="L68" s="150">
        <f t="shared" si="17"/>
        <v>20000</v>
      </c>
      <c r="M68" s="150">
        <f t="shared" si="17"/>
        <v>0</v>
      </c>
      <c r="N68" s="150">
        <f t="shared" si="17"/>
        <v>22000</v>
      </c>
      <c r="O68" s="150">
        <f t="shared" si="17"/>
        <v>0</v>
      </c>
      <c r="Q68" s="122">
        <f t="shared" si="12"/>
        <v>5000</v>
      </c>
      <c r="R68" s="123">
        <f t="shared" si="13"/>
        <v>-5000</v>
      </c>
      <c r="S68" s="123">
        <f t="shared" si="14"/>
        <v>-3000</v>
      </c>
      <c r="V68" s="124">
        <v>608</v>
      </c>
      <c r="W68" s="125">
        <v>3</v>
      </c>
      <c r="X68" s="126">
        <v>10</v>
      </c>
      <c r="Y68" s="127" t="s">
        <v>81</v>
      </c>
      <c r="Z68" s="128" t="s">
        <v>15</v>
      </c>
      <c r="AA68" s="127" t="s">
        <v>44</v>
      </c>
      <c r="AB68" s="129">
        <v>0</v>
      </c>
      <c r="AC68" s="130" t="s">
        <v>242</v>
      </c>
      <c r="AD68" s="131">
        <v>25000</v>
      </c>
      <c r="AE68" s="131">
        <v>25000</v>
      </c>
      <c r="AF68" s="131">
        <v>25000</v>
      </c>
    </row>
    <row r="69" spans="1:32" ht="24.75" customHeight="1" x14ac:dyDescent="0.25">
      <c r="A69" s="118" t="s">
        <v>271</v>
      </c>
      <c r="B69" s="119">
        <v>608</v>
      </c>
      <c r="C69" s="132">
        <v>3</v>
      </c>
      <c r="D69" s="132">
        <v>10</v>
      </c>
      <c r="E69" s="132">
        <v>3</v>
      </c>
      <c r="F69" s="119">
        <v>1</v>
      </c>
      <c r="G69" s="132">
        <v>2</v>
      </c>
      <c r="H69" s="234">
        <v>20020</v>
      </c>
      <c r="I69" s="249"/>
      <c r="J69" s="273">
        <f t="shared" si="17"/>
        <v>30000</v>
      </c>
      <c r="K69" s="150">
        <f t="shared" si="17"/>
        <v>0</v>
      </c>
      <c r="L69" s="150">
        <f t="shared" si="17"/>
        <v>20000</v>
      </c>
      <c r="M69" s="150">
        <f t="shared" si="17"/>
        <v>0</v>
      </c>
      <c r="N69" s="150">
        <f t="shared" si="17"/>
        <v>22000</v>
      </c>
      <c r="O69" s="150">
        <f t="shared" si="17"/>
        <v>0</v>
      </c>
      <c r="Q69" s="122">
        <f t="shared" si="12"/>
        <v>5000</v>
      </c>
      <c r="R69" s="123">
        <f t="shared" si="13"/>
        <v>-5000</v>
      </c>
      <c r="S69" s="123">
        <f t="shared" si="14"/>
        <v>-3000</v>
      </c>
      <c r="V69" s="124">
        <v>608</v>
      </c>
      <c r="W69" s="125">
        <v>3</v>
      </c>
      <c r="X69" s="126">
        <v>10</v>
      </c>
      <c r="Y69" s="127" t="s">
        <v>81</v>
      </c>
      <c r="Z69" s="128" t="s">
        <v>15</v>
      </c>
      <c r="AA69" s="127" t="s">
        <v>44</v>
      </c>
      <c r="AB69" s="129" t="s">
        <v>272</v>
      </c>
      <c r="AC69" s="130" t="s">
        <v>242</v>
      </c>
      <c r="AD69" s="131">
        <v>25000</v>
      </c>
      <c r="AE69" s="131">
        <v>25000</v>
      </c>
      <c r="AF69" s="131">
        <v>25000</v>
      </c>
    </row>
    <row r="70" spans="1:32" ht="27" customHeight="1" x14ac:dyDescent="0.25">
      <c r="A70" s="118" t="s">
        <v>252</v>
      </c>
      <c r="B70" s="119">
        <v>608</v>
      </c>
      <c r="C70" s="132">
        <v>3</v>
      </c>
      <c r="D70" s="132">
        <v>10</v>
      </c>
      <c r="E70" s="132">
        <v>3</v>
      </c>
      <c r="F70" s="119">
        <v>1</v>
      </c>
      <c r="G70" s="132">
        <v>2</v>
      </c>
      <c r="H70" s="234">
        <v>20020</v>
      </c>
      <c r="I70" s="234">
        <v>200</v>
      </c>
      <c r="J70" s="273">
        <f t="shared" si="17"/>
        <v>30000</v>
      </c>
      <c r="K70" s="150">
        <f t="shared" si="17"/>
        <v>0</v>
      </c>
      <c r="L70" s="150">
        <f t="shared" si="17"/>
        <v>20000</v>
      </c>
      <c r="M70" s="150">
        <f t="shared" si="17"/>
        <v>0</v>
      </c>
      <c r="N70" s="150">
        <f t="shared" si="17"/>
        <v>22000</v>
      </c>
      <c r="O70" s="150">
        <f t="shared" si="17"/>
        <v>0</v>
      </c>
      <c r="Q70" s="122">
        <f t="shared" si="12"/>
        <v>5000</v>
      </c>
      <c r="R70" s="123">
        <f t="shared" si="13"/>
        <v>-5000</v>
      </c>
      <c r="S70" s="123">
        <f t="shared" si="14"/>
        <v>-3000</v>
      </c>
      <c r="V70" s="124">
        <v>608</v>
      </c>
      <c r="W70" s="125">
        <v>3</v>
      </c>
      <c r="X70" s="126">
        <v>10</v>
      </c>
      <c r="Y70" s="127" t="s">
        <v>81</v>
      </c>
      <c r="Z70" s="128" t="s">
        <v>15</v>
      </c>
      <c r="AA70" s="127" t="s">
        <v>44</v>
      </c>
      <c r="AB70" s="129" t="s">
        <v>272</v>
      </c>
      <c r="AC70" s="130" t="s">
        <v>253</v>
      </c>
      <c r="AD70" s="131">
        <v>25000</v>
      </c>
      <c r="AE70" s="131">
        <v>25000</v>
      </c>
      <c r="AF70" s="131">
        <v>25000</v>
      </c>
    </row>
    <row r="71" spans="1:32" ht="26.25" customHeight="1" x14ac:dyDescent="0.25">
      <c r="A71" s="233" t="s">
        <v>254</v>
      </c>
      <c r="B71" s="234">
        <v>608</v>
      </c>
      <c r="C71" s="235">
        <v>3</v>
      </c>
      <c r="D71" s="235">
        <v>10</v>
      </c>
      <c r="E71" s="235">
        <v>3</v>
      </c>
      <c r="F71" s="234">
        <v>1</v>
      </c>
      <c r="G71" s="235">
        <v>2</v>
      </c>
      <c r="H71" s="234">
        <v>20020</v>
      </c>
      <c r="I71" s="234">
        <v>240</v>
      </c>
      <c r="J71" s="273">
        <v>30000</v>
      </c>
      <c r="K71" s="150">
        <v>0</v>
      </c>
      <c r="L71" s="151">
        <v>20000</v>
      </c>
      <c r="M71" s="151">
        <v>0</v>
      </c>
      <c r="N71" s="151">
        <v>22000</v>
      </c>
      <c r="O71" s="151">
        <v>0</v>
      </c>
      <c r="Q71" s="122">
        <f t="shared" si="12"/>
        <v>5000</v>
      </c>
      <c r="R71" s="123">
        <f t="shared" si="13"/>
        <v>-5000</v>
      </c>
      <c r="S71" s="123">
        <f t="shared" si="14"/>
        <v>-3000</v>
      </c>
      <c r="V71" s="124">
        <v>608</v>
      </c>
      <c r="W71" s="125">
        <v>3</v>
      </c>
      <c r="X71" s="126">
        <v>10</v>
      </c>
      <c r="Y71" s="127" t="s">
        <v>81</v>
      </c>
      <c r="Z71" s="128" t="s">
        <v>15</v>
      </c>
      <c r="AA71" s="127" t="s">
        <v>44</v>
      </c>
      <c r="AB71" s="129" t="s">
        <v>272</v>
      </c>
      <c r="AC71" s="130" t="s">
        <v>132</v>
      </c>
      <c r="AD71" s="131">
        <v>25000</v>
      </c>
      <c r="AE71" s="131">
        <v>25000</v>
      </c>
      <c r="AF71" s="131">
        <v>25000</v>
      </c>
    </row>
    <row r="72" spans="1:32" ht="15" customHeight="1" x14ac:dyDescent="0.25">
      <c r="A72" s="233" t="s">
        <v>218</v>
      </c>
      <c r="B72" s="234">
        <v>608</v>
      </c>
      <c r="C72" s="235">
        <v>4</v>
      </c>
      <c r="D72" s="235">
        <v>0</v>
      </c>
      <c r="E72" s="249"/>
      <c r="F72" s="249"/>
      <c r="G72" s="249"/>
      <c r="H72" s="249"/>
      <c r="I72" s="249"/>
      <c r="J72" s="236">
        <f>J73+J92</f>
        <v>58865739.870000005</v>
      </c>
      <c r="K72" s="121">
        <f t="shared" ref="K72:O72" si="18">K73+K92</f>
        <v>0</v>
      </c>
      <c r="L72" s="121">
        <f t="shared" si="18"/>
        <v>1565400</v>
      </c>
      <c r="M72" s="121">
        <f t="shared" si="18"/>
        <v>0</v>
      </c>
      <c r="N72" s="121">
        <f t="shared" si="18"/>
        <v>2105900</v>
      </c>
      <c r="O72" s="121">
        <f t="shared" si="18"/>
        <v>0</v>
      </c>
      <c r="Q72" s="122">
        <f t="shared" si="12"/>
        <v>57526094.600000001</v>
      </c>
      <c r="R72" s="123">
        <f t="shared" si="13"/>
        <v>203987.89999999991</v>
      </c>
      <c r="S72" s="123">
        <f t="shared" si="14"/>
        <v>740587.24</v>
      </c>
      <c r="V72" s="124">
        <v>608</v>
      </c>
      <c r="W72" s="125">
        <v>4</v>
      </c>
      <c r="X72" s="126">
        <v>-1</v>
      </c>
      <c r="Y72" s="127" t="s">
        <v>242</v>
      </c>
      <c r="Z72" s="128" t="s">
        <v>242</v>
      </c>
      <c r="AA72" s="127" t="s">
        <v>242</v>
      </c>
      <c r="AB72" s="129" t="s">
        <v>242</v>
      </c>
      <c r="AC72" s="130" t="s">
        <v>242</v>
      </c>
      <c r="AD72" s="131">
        <v>1339645.27</v>
      </c>
      <c r="AE72" s="131">
        <v>1361412.1</v>
      </c>
      <c r="AF72" s="131">
        <v>1365312.76</v>
      </c>
    </row>
    <row r="73" spans="1:32" ht="18.75" customHeight="1" x14ac:dyDescent="0.25">
      <c r="A73" s="118" t="s">
        <v>219</v>
      </c>
      <c r="B73" s="119">
        <v>608</v>
      </c>
      <c r="C73" s="132">
        <v>4</v>
      </c>
      <c r="D73" s="132">
        <v>9</v>
      </c>
      <c r="E73" s="119"/>
      <c r="F73" s="119"/>
      <c r="G73" s="119"/>
      <c r="H73" s="234"/>
      <c r="I73" s="234"/>
      <c r="J73" s="236">
        <f>J77+J80+J89+J83+J86</f>
        <v>58835739.870000005</v>
      </c>
      <c r="K73" s="121">
        <f t="shared" ref="K73:O73" si="19">K77+K80</f>
        <v>0</v>
      </c>
      <c r="L73" s="121">
        <f t="shared" si="19"/>
        <v>1550400</v>
      </c>
      <c r="M73" s="121">
        <f t="shared" si="19"/>
        <v>0</v>
      </c>
      <c r="N73" s="121">
        <f t="shared" si="19"/>
        <v>2090900</v>
      </c>
      <c r="O73" s="121">
        <f t="shared" si="19"/>
        <v>0</v>
      </c>
      <c r="Q73" s="122">
        <f t="shared" si="12"/>
        <v>57807121.000000007</v>
      </c>
      <c r="R73" s="123">
        <f t="shared" si="13"/>
        <v>503914.95999999996</v>
      </c>
      <c r="S73" s="123">
        <f t="shared" si="14"/>
        <v>1044414.96</v>
      </c>
      <c r="V73" s="124">
        <v>608</v>
      </c>
      <c r="W73" s="125">
        <v>4</v>
      </c>
      <c r="X73" s="126">
        <v>9</v>
      </c>
      <c r="Y73" s="127" t="s">
        <v>242</v>
      </c>
      <c r="Z73" s="128" t="s">
        <v>242</v>
      </c>
      <c r="AA73" s="127" t="s">
        <v>242</v>
      </c>
      <c r="AB73" s="129" t="s">
        <v>242</v>
      </c>
      <c r="AC73" s="130" t="s">
        <v>242</v>
      </c>
      <c r="AD73" s="131">
        <v>1028618.87</v>
      </c>
      <c r="AE73" s="131">
        <v>1046485.04</v>
      </c>
      <c r="AF73" s="131">
        <v>1046485.04</v>
      </c>
    </row>
    <row r="74" spans="1:32" ht="45.75" customHeight="1" x14ac:dyDescent="0.25">
      <c r="A74" s="118" t="s">
        <v>243</v>
      </c>
      <c r="B74" s="119">
        <v>608</v>
      </c>
      <c r="C74" s="132">
        <v>4</v>
      </c>
      <c r="D74" s="132">
        <v>9</v>
      </c>
      <c r="E74" s="132">
        <v>3</v>
      </c>
      <c r="F74" s="119">
        <v>0</v>
      </c>
      <c r="G74" s="132">
        <v>0</v>
      </c>
      <c r="H74" s="252" t="s">
        <v>244</v>
      </c>
      <c r="I74" s="234"/>
      <c r="J74" s="236">
        <f t="shared" ref="J74:O75" si="20">J75</f>
        <v>1710211.88</v>
      </c>
      <c r="K74" s="121">
        <f t="shared" si="20"/>
        <v>0</v>
      </c>
      <c r="L74" s="121">
        <f t="shared" si="20"/>
        <v>1550400</v>
      </c>
      <c r="M74" s="121">
        <f t="shared" si="20"/>
        <v>0</v>
      </c>
      <c r="N74" s="121">
        <f t="shared" si="20"/>
        <v>2090900</v>
      </c>
      <c r="O74" s="121">
        <f t="shared" si="20"/>
        <v>0</v>
      </c>
      <c r="Q74" s="122">
        <f t="shared" si="12"/>
        <v>681593.00999999989</v>
      </c>
      <c r="R74" s="123">
        <f t="shared" si="13"/>
        <v>503914.95999999996</v>
      </c>
      <c r="S74" s="123">
        <f t="shared" si="14"/>
        <v>1044414.96</v>
      </c>
      <c r="V74" s="124">
        <v>608</v>
      </c>
      <c r="W74" s="125">
        <v>4</v>
      </c>
      <c r="X74" s="126">
        <v>9</v>
      </c>
      <c r="Y74" s="127" t="s">
        <v>81</v>
      </c>
      <c r="Z74" s="128">
        <v>0</v>
      </c>
      <c r="AA74" s="127">
        <v>0</v>
      </c>
      <c r="AB74" s="129">
        <v>0</v>
      </c>
      <c r="AC74" s="130" t="s">
        <v>242</v>
      </c>
      <c r="AD74" s="131">
        <v>1028618.87</v>
      </c>
      <c r="AE74" s="131">
        <v>1046485.04</v>
      </c>
      <c r="AF74" s="131">
        <v>1046485.04</v>
      </c>
    </row>
    <row r="75" spans="1:32" ht="26.25" customHeight="1" x14ac:dyDescent="0.25">
      <c r="A75" s="118" t="s">
        <v>245</v>
      </c>
      <c r="B75" s="119">
        <v>608</v>
      </c>
      <c r="C75" s="132">
        <v>4</v>
      </c>
      <c r="D75" s="132">
        <v>9</v>
      </c>
      <c r="E75" s="132">
        <v>3</v>
      </c>
      <c r="F75" s="119">
        <v>1</v>
      </c>
      <c r="G75" s="132">
        <v>0</v>
      </c>
      <c r="H75" s="252" t="s">
        <v>244</v>
      </c>
      <c r="I75" s="234"/>
      <c r="J75" s="236">
        <f t="shared" si="20"/>
        <v>1710211.88</v>
      </c>
      <c r="K75" s="121">
        <f t="shared" si="20"/>
        <v>0</v>
      </c>
      <c r="L75" s="121">
        <f t="shared" si="20"/>
        <v>1550400</v>
      </c>
      <c r="M75" s="121">
        <f t="shared" si="20"/>
        <v>0</v>
      </c>
      <c r="N75" s="121">
        <f t="shared" si="20"/>
        <v>2090900</v>
      </c>
      <c r="O75" s="121">
        <f t="shared" si="20"/>
        <v>0</v>
      </c>
      <c r="Q75" s="122">
        <f t="shared" si="12"/>
        <v>681593.00999999989</v>
      </c>
      <c r="R75" s="123">
        <f t="shared" si="13"/>
        <v>503914.95999999996</v>
      </c>
      <c r="S75" s="123">
        <f t="shared" si="14"/>
        <v>1044414.96</v>
      </c>
      <c r="V75" s="124">
        <v>608</v>
      </c>
      <c r="W75" s="125">
        <v>4</v>
      </c>
      <c r="X75" s="126">
        <v>9</v>
      </c>
      <c r="Y75" s="127" t="s">
        <v>81</v>
      </c>
      <c r="Z75" s="128" t="s">
        <v>15</v>
      </c>
      <c r="AA75" s="127">
        <v>0</v>
      </c>
      <c r="AB75" s="129">
        <v>0</v>
      </c>
      <c r="AC75" s="130" t="s">
        <v>242</v>
      </c>
      <c r="AD75" s="131">
        <v>1028618.87</v>
      </c>
      <c r="AE75" s="131">
        <v>1046485.04</v>
      </c>
      <c r="AF75" s="131">
        <v>1046485.04</v>
      </c>
    </row>
    <row r="76" spans="1:32" ht="58.5" customHeight="1" x14ac:dyDescent="0.25">
      <c r="A76" s="118" t="s">
        <v>273</v>
      </c>
      <c r="B76" s="119">
        <v>608</v>
      </c>
      <c r="C76" s="132">
        <v>4</v>
      </c>
      <c r="D76" s="132">
        <v>9</v>
      </c>
      <c r="E76" s="132">
        <v>3</v>
      </c>
      <c r="F76" s="119">
        <v>1</v>
      </c>
      <c r="G76" s="132">
        <v>6</v>
      </c>
      <c r="H76" s="252" t="s">
        <v>244</v>
      </c>
      <c r="I76" s="234"/>
      <c r="J76" s="236">
        <f t="shared" ref="J76:O76" si="21">J77+J80</f>
        <v>1710211.88</v>
      </c>
      <c r="K76" s="121">
        <f t="shared" si="21"/>
        <v>0</v>
      </c>
      <c r="L76" s="121">
        <f t="shared" si="21"/>
        <v>1550400</v>
      </c>
      <c r="M76" s="121">
        <f t="shared" si="21"/>
        <v>0</v>
      </c>
      <c r="N76" s="121">
        <f t="shared" si="21"/>
        <v>2090900</v>
      </c>
      <c r="O76" s="121">
        <f t="shared" si="21"/>
        <v>0</v>
      </c>
      <c r="Q76" s="122">
        <f t="shared" si="12"/>
        <v>681593.00999999989</v>
      </c>
      <c r="R76" s="123">
        <f t="shared" si="13"/>
        <v>503914.95999999996</v>
      </c>
      <c r="S76" s="123">
        <f t="shared" si="14"/>
        <v>1044414.96</v>
      </c>
      <c r="V76" s="124">
        <v>608</v>
      </c>
      <c r="W76" s="125">
        <v>4</v>
      </c>
      <c r="X76" s="126">
        <v>9</v>
      </c>
      <c r="Y76" s="127" t="s">
        <v>81</v>
      </c>
      <c r="Z76" s="128" t="s">
        <v>15</v>
      </c>
      <c r="AA76" s="127" t="s">
        <v>52</v>
      </c>
      <c r="AB76" s="129">
        <v>0</v>
      </c>
      <c r="AC76" s="130" t="s">
        <v>242</v>
      </c>
      <c r="AD76" s="131">
        <v>1028618.87</v>
      </c>
      <c r="AE76" s="131">
        <v>1046485.04</v>
      </c>
      <c r="AF76" s="131">
        <v>1046485.04</v>
      </c>
    </row>
    <row r="77" spans="1:32" ht="33.75" customHeight="1" x14ac:dyDescent="0.25">
      <c r="A77" s="118" t="s">
        <v>274</v>
      </c>
      <c r="B77" s="119">
        <v>608</v>
      </c>
      <c r="C77" s="132">
        <v>4</v>
      </c>
      <c r="D77" s="132">
        <v>9</v>
      </c>
      <c r="E77" s="132">
        <v>3</v>
      </c>
      <c r="F77" s="119">
        <v>1</v>
      </c>
      <c r="G77" s="132">
        <v>6</v>
      </c>
      <c r="H77" s="234">
        <v>20010</v>
      </c>
      <c r="I77" s="234"/>
      <c r="J77" s="236">
        <f t="shared" ref="J77:O78" si="22">J78</f>
        <v>1665211.88</v>
      </c>
      <c r="K77" s="121">
        <f t="shared" si="22"/>
        <v>0</v>
      </c>
      <c r="L77" s="121">
        <f t="shared" si="22"/>
        <v>961400</v>
      </c>
      <c r="M77" s="121">
        <f t="shared" si="22"/>
        <v>0</v>
      </c>
      <c r="N77" s="121">
        <f t="shared" si="22"/>
        <v>1590900</v>
      </c>
      <c r="O77" s="121">
        <f t="shared" si="22"/>
        <v>0</v>
      </c>
      <c r="Q77" s="122">
        <f t="shared" si="12"/>
        <v>896593.00999999989</v>
      </c>
      <c r="R77" s="123">
        <f t="shared" si="13"/>
        <v>174914.95999999996</v>
      </c>
      <c r="S77" s="123">
        <f t="shared" si="14"/>
        <v>804414.96</v>
      </c>
      <c r="V77" s="124">
        <v>608</v>
      </c>
      <c r="W77" s="125">
        <v>4</v>
      </c>
      <c r="X77" s="126">
        <v>9</v>
      </c>
      <c r="Y77" s="127" t="s">
        <v>81</v>
      </c>
      <c r="Z77" s="128" t="s">
        <v>15</v>
      </c>
      <c r="AA77" s="127" t="s">
        <v>52</v>
      </c>
      <c r="AB77" s="129" t="s">
        <v>260</v>
      </c>
      <c r="AC77" s="130" t="s">
        <v>242</v>
      </c>
      <c r="AD77" s="131">
        <v>768618.87</v>
      </c>
      <c r="AE77" s="131">
        <v>786485.04</v>
      </c>
      <c r="AF77" s="131">
        <v>786485.04</v>
      </c>
    </row>
    <row r="78" spans="1:32" ht="29.25" customHeight="1" x14ac:dyDescent="0.25">
      <c r="A78" s="118" t="s">
        <v>252</v>
      </c>
      <c r="B78" s="119">
        <v>608</v>
      </c>
      <c r="C78" s="132">
        <v>4</v>
      </c>
      <c r="D78" s="132">
        <v>9</v>
      </c>
      <c r="E78" s="132">
        <v>3</v>
      </c>
      <c r="F78" s="119">
        <v>1</v>
      </c>
      <c r="G78" s="132">
        <v>6</v>
      </c>
      <c r="H78" s="234">
        <v>20010</v>
      </c>
      <c r="I78" s="234">
        <v>200</v>
      </c>
      <c r="J78" s="236">
        <f t="shared" si="22"/>
        <v>1665211.88</v>
      </c>
      <c r="K78" s="121">
        <f t="shared" si="22"/>
        <v>0</v>
      </c>
      <c r="L78" s="121">
        <f t="shared" si="22"/>
        <v>961400</v>
      </c>
      <c r="M78" s="121">
        <f t="shared" si="22"/>
        <v>0</v>
      </c>
      <c r="N78" s="121">
        <f t="shared" si="22"/>
        <v>1590900</v>
      </c>
      <c r="O78" s="121">
        <f t="shared" si="22"/>
        <v>0</v>
      </c>
      <c r="Q78" s="122">
        <f t="shared" si="12"/>
        <v>896593.00999999989</v>
      </c>
      <c r="R78" s="123">
        <f t="shared" si="13"/>
        <v>174914.95999999996</v>
      </c>
      <c r="S78" s="123">
        <f t="shared" si="14"/>
        <v>804414.96</v>
      </c>
      <c r="V78" s="124">
        <v>608</v>
      </c>
      <c r="W78" s="125">
        <v>4</v>
      </c>
      <c r="X78" s="126">
        <v>9</v>
      </c>
      <c r="Y78" s="127" t="s">
        <v>81</v>
      </c>
      <c r="Z78" s="128" t="s">
        <v>15</v>
      </c>
      <c r="AA78" s="127" t="s">
        <v>52</v>
      </c>
      <c r="AB78" s="129" t="s">
        <v>260</v>
      </c>
      <c r="AC78" s="130" t="s">
        <v>253</v>
      </c>
      <c r="AD78" s="131">
        <v>768618.87</v>
      </c>
      <c r="AE78" s="131">
        <v>786485.04</v>
      </c>
      <c r="AF78" s="131">
        <v>786485.04</v>
      </c>
    </row>
    <row r="79" spans="1:32" ht="24.75" customHeight="1" x14ac:dyDescent="0.25">
      <c r="A79" s="118" t="s">
        <v>254</v>
      </c>
      <c r="B79" s="119">
        <v>608</v>
      </c>
      <c r="C79" s="132">
        <v>4</v>
      </c>
      <c r="D79" s="132">
        <v>9</v>
      </c>
      <c r="E79" s="132">
        <v>3</v>
      </c>
      <c r="F79" s="119">
        <v>1</v>
      </c>
      <c r="G79" s="132">
        <v>6</v>
      </c>
      <c r="H79" s="234">
        <v>20010</v>
      </c>
      <c r="I79" s="234">
        <v>240</v>
      </c>
      <c r="J79" s="236">
        <v>1665211.88</v>
      </c>
      <c r="K79" s="121">
        <v>0</v>
      </c>
      <c r="L79" s="134">
        <v>961400</v>
      </c>
      <c r="M79" s="134">
        <v>0</v>
      </c>
      <c r="N79" s="134">
        <v>1590900</v>
      </c>
      <c r="O79" s="134">
        <v>0</v>
      </c>
      <c r="Q79" s="122">
        <f t="shared" ref="Q79:Q82" si="23">J79-AD79</f>
        <v>896593.00999999989</v>
      </c>
      <c r="R79" s="123">
        <f t="shared" ref="R79:R82" si="24">L79-AE79</f>
        <v>174914.95999999996</v>
      </c>
      <c r="S79" s="123">
        <f t="shared" ref="S79:S82" si="25">N79-AF79</f>
        <v>804414.96</v>
      </c>
      <c r="V79" s="124">
        <v>608</v>
      </c>
      <c r="W79" s="125">
        <v>4</v>
      </c>
      <c r="X79" s="126">
        <v>9</v>
      </c>
      <c r="Y79" s="127" t="s">
        <v>81</v>
      </c>
      <c r="Z79" s="128" t="s">
        <v>15</v>
      </c>
      <c r="AA79" s="127" t="s">
        <v>52</v>
      </c>
      <c r="AB79" s="129" t="s">
        <v>260</v>
      </c>
      <c r="AC79" s="130" t="s">
        <v>132</v>
      </c>
      <c r="AD79" s="131">
        <v>768618.87</v>
      </c>
      <c r="AE79" s="131">
        <v>786485.04</v>
      </c>
      <c r="AF79" s="131">
        <v>786485.04</v>
      </c>
    </row>
    <row r="80" spans="1:32" ht="15" customHeight="1" x14ac:dyDescent="0.25">
      <c r="A80" s="152" t="s">
        <v>275</v>
      </c>
      <c r="B80" s="153">
        <v>608</v>
      </c>
      <c r="C80" s="132">
        <v>4</v>
      </c>
      <c r="D80" s="132">
        <v>9</v>
      </c>
      <c r="E80" s="132">
        <v>3</v>
      </c>
      <c r="F80" s="119">
        <v>1</v>
      </c>
      <c r="G80" s="132">
        <v>6</v>
      </c>
      <c r="H80" s="234">
        <v>20020</v>
      </c>
      <c r="I80" s="234"/>
      <c r="J80" s="236">
        <f>J81</f>
        <v>45000</v>
      </c>
      <c r="K80" s="121">
        <f>K81</f>
        <v>0</v>
      </c>
      <c r="L80" s="121">
        <v>589000</v>
      </c>
      <c r="M80" s="121">
        <f t="shared" ref="M80:O90" si="26">M81</f>
        <v>0</v>
      </c>
      <c r="N80" s="121">
        <f t="shared" si="26"/>
        <v>500000</v>
      </c>
      <c r="O80" s="121">
        <f t="shared" si="26"/>
        <v>0</v>
      </c>
      <c r="Q80" s="122">
        <f t="shared" si="23"/>
        <v>-215000</v>
      </c>
      <c r="R80" s="123">
        <f t="shared" si="24"/>
        <v>329000</v>
      </c>
      <c r="S80" s="123">
        <f t="shared" si="25"/>
        <v>240000</v>
      </c>
      <c r="V80" s="124">
        <v>608</v>
      </c>
      <c r="W80" s="125">
        <v>4</v>
      </c>
      <c r="X80" s="126">
        <v>9</v>
      </c>
      <c r="Y80" s="127" t="s">
        <v>81</v>
      </c>
      <c r="Z80" s="128" t="s">
        <v>15</v>
      </c>
      <c r="AA80" s="127" t="s">
        <v>52</v>
      </c>
      <c r="AB80" s="129" t="s">
        <v>272</v>
      </c>
      <c r="AC80" s="130" t="s">
        <v>242</v>
      </c>
      <c r="AD80" s="131">
        <v>260000</v>
      </c>
      <c r="AE80" s="131">
        <v>260000</v>
      </c>
      <c r="AF80" s="131">
        <v>260000</v>
      </c>
    </row>
    <row r="81" spans="1:34" ht="30.75" customHeight="1" x14ac:dyDescent="0.25">
      <c r="A81" s="152" t="s">
        <v>252</v>
      </c>
      <c r="B81" s="153">
        <v>608</v>
      </c>
      <c r="C81" s="132">
        <v>4</v>
      </c>
      <c r="D81" s="132">
        <v>9</v>
      </c>
      <c r="E81" s="132">
        <v>3</v>
      </c>
      <c r="F81" s="119">
        <v>1</v>
      </c>
      <c r="G81" s="132">
        <v>6</v>
      </c>
      <c r="H81" s="234">
        <v>20020</v>
      </c>
      <c r="I81" s="234">
        <v>200</v>
      </c>
      <c r="J81" s="236">
        <f>J82</f>
        <v>45000</v>
      </c>
      <c r="K81" s="121">
        <f>K82</f>
        <v>0</v>
      </c>
      <c r="L81" s="121">
        <f>L82</f>
        <v>589000</v>
      </c>
      <c r="M81" s="121">
        <f t="shared" si="26"/>
        <v>0</v>
      </c>
      <c r="N81" s="121">
        <f t="shared" si="26"/>
        <v>500000</v>
      </c>
      <c r="O81" s="121">
        <f t="shared" si="26"/>
        <v>0</v>
      </c>
      <c r="Q81" s="122">
        <f t="shared" si="23"/>
        <v>-215000</v>
      </c>
      <c r="R81" s="123">
        <f t="shared" si="24"/>
        <v>329000</v>
      </c>
      <c r="S81" s="123">
        <f t="shared" si="25"/>
        <v>240000</v>
      </c>
      <c r="V81" s="124">
        <v>608</v>
      </c>
      <c r="W81" s="125">
        <v>4</v>
      </c>
      <c r="X81" s="126">
        <v>9</v>
      </c>
      <c r="Y81" s="127" t="s">
        <v>81</v>
      </c>
      <c r="Z81" s="128" t="s">
        <v>15</v>
      </c>
      <c r="AA81" s="127" t="s">
        <v>52</v>
      </c>
      <c r="AB81" s="129" t="s">
        <v>272</v>
      </c>
      <c r="AC81" s="130" t="s">
        <v>253</v>
      </c>
      <c r="AD81" s="131">
        <v>260000</v>
      </c>
      <c r="AE81" s="131">
        <v>260000</v>
      </c>
      <c r="AF81" s="131">
        <v>260000</v>
      </c>
    </row>
    <row r="82" spans="1:34" ht="15" customHeight="1" x14ac:dyDescent="0.25">
      <c r="A82" s="152" t="s">
        <v>254</v>
      </c>
      <c r="B82" s="153">
        <v>608</v>
      </c>
      <c r="C82" s="132">
        <v>4</v>
      </c>
      <c r="D82" s="132">
        <v>9</v>
      </c>
      <c r="E82" s="132">
        <v>3</v>
      </c>
      <c r="F82" s="119">
        <v>1</v>
      </c>
      <c r="G82" s="132">
        <v>6</v>
      </c>
      <c r="H82" s="234">
        <v>20020</v>
      </c>
      <c r="I82" s="234">
        <v>240</v>
      </c>
      <c r="J82" s="236">
        <v>45000</v>
      </c>
      <c r="K82" s="121">
        <v>0</v>
      </c>
      <c r="L82" s="134">
        <v>589000</v>
      </c>
      <c r="M82" s="134">
        <v>0</v>
      </c>
      <c r="N82" s="134">
        <v>500000</v>
      </c>
      <c r="O82" s="134">
        <v>0</v>
      </c>
      <c r="Q82" s="122">
        <f t="shared" si="23"/>
        <v>-215000</v>
      </c>
      <c r="R82" s="123">
        <f t="shared" si="24"/>
        <v>329000</v>
      </c>
      <c r="S82" s="123">
        <f t="shared" si="25"/>
        <v>240000</v>
      </c>
      <c r="V82" s="124">
        <v>608</v>
      </c>
      <c r="W82" s="125">
        <v>4</v>
      </c>
      <c r="X82" s="126">
        <v>9</v>
      </c>
      <c r="Y82" s="127" t="s">
        <v>81</v>
      </c>
      <c r="Z82" s="128" t="s">
        <v>15</v>
      </c>
      <c r="AA82" s="127" t="s">
        <v>52</v>
      </c>
      <c r="AB82" s="129" t="s">
        <v>272</v>
      </c>
      <c r="AC82" s="130" t="s">
        <v>132</v>
      </c>
      <c r="AD82" s="131">
        <v>260000</v>
      </c>
      <c r="AE82" s="131">
        <v>260000</v>
      </c>
      <c r="AF82" s="131">
        <v>260000</v>
      </c>
    </row>
    <row r="83" spans="1:34" s="104" customFormat="1" ht="15" customHeight="1" x14ac:dyDescent="0.25">
      <c r="A83" s="152" t="s">
        <v>375</v>
      </c>
      <c r="B83" s="153">
        <v>608</v>
      </c>
      <c r="C83" s="132">
        <v>4</v>
      </c>
      <c r="D83" s="132">
        <v>9</v>
      </c>
      <c r="E83" s="132">
        <v>3</v>
      </c>
      <c r="F83" s="119">
        <v>1</v>
      </c>
      <c r="G83" s="132">
        <v>6</v>
      </c>
      <c r="H83" s="234">
        <v>70340</v>
      </c>
      <c r="I83" s="234"/>
      <c r="J83" s="236">
        <f>J84</f>
        <v>150000</v>
      </c>
      <c r="K83" s="121">
        <v>0</v>
      </c>
      <c r="L83" s="134">
        <v>0</v>
      </c>
      <c r="M83" s="134">
        <v>0</v>
      </c>
      <c r="N83" s="134">
        <v>0</v>
      </c>
      <c r="O83" s="134">
        <v>0</v>
      </c>
      <c r="Q83" s="122"/>
      <c r="R83" s="123"/>
      <c r="S83" s="123"/>
      <c r="V83" s="124"/>
      <c r="W83" s="125"/>
      <c r="X83" s="126"/>
      <c r="Y83" s="127"/>
      <c r="Z83" s="128"/>
      <c r="AA83" s="127"/>
      <c r="AB83" s="129"/>
      <c r="AC83" s="130"/>
      <c r="AD83" s="131"/>
      <c r="AE83" s="131"/>
      <c r="AF83" s="131"/>
      <c r="AG83" s="105"/>
      <c r="AH83" s="105"/>
    </row>
    <row r="84" spans="1:34" s="104" customFormat="1" ht="15" customHeight="1" x14ac:dyDescent="0.25">
      <c r="A84" s="152" t="s">
        <v>396</v>
      </c>
      <c r="B84" s="153">
        <v>608</v>
      </c>
      <c r="C84" s="132">
        <v>4</v>
      </c>
      <c r="D84" s="132">
        <v>9</v>
      </c>
      <c r="E84" s="132">
        <v>3</v>
      </c>
      <c r="F84" s="119">
        <v>1</v>
      </c>
      <c r="G84" s="132">
        <v>6</v>
      </c>
      <c r="H84" s="234">
        <v>70340</v>
      </c>
      <c r="I84" s="234">
        <v>200</v>
      </c>
      <c r="J84" s="236">
        <f>J85</f>
        <v>150000</v>
      </c>
      <c r="K84" s="121">
        <v>0</v>
      </c>
      <c r="L84" s="134">
        <v>0</v>
      </c>
      <c r="M84" s="134">
        <v>0</v>
      </c>
      <c r="N84" s="134">
        <v>0</v>
      </c>
      <c r="O84" s="134">
        <v>0</v>
      </c>
      <c r="Q84" s="122"/>
      <c r="R84" s="123"/>
      <c r="S84" s="123"/>
      <c r="V84" s="124"/>
      <c r="W84" s="125"/>
      <c r="X84" s="126"/>
      <c r="Y84" s="127"/>
      <c r="Z84" s="128"/>
      <c r="AA84" s="127"/>
      <c r="AB84" s="129"/>
      <c r="AC84" s="130"/>
      <c r="AD84" s="131"/>
      <c r="AE84" s="131"/>
      <c r="AF84" s="131"/>
      <c r="AG84" s="105"/>
      <c r="AH84" s="105"/>
    </row>
    <row r="85" spans="1:34" s="104" customFormat="1" ht="15" customHeight="1" x14ac:dyDescent="0.25">
      <c r="A85" s="152" t="s">
        <v>375</v>
      </c>
      <c r="B85" s="153">
        <v>608</v>
      </c>
      <c r="C85" s="132">
        <v>4</v>
      </c>
      <c r="D85" s="132">
        <v>9</v>
      </c>
      <c r="E85" s="132">
        <v>3</v>
      </c>
      <c r="F85" s="119">
        <v>1</v>
      </c>
      <c r="G85" s="132">
        <v>6</v>
      </c>
      <c r="H85" s="234">
        <v>70340</v>
      </c>
      <c r="I85" s="234">
        <v>240</v>
      </c>
      <c r="J85" s="236">
        <v>150000</v>
      </c>
      <c r="K85" s="121">
        <v>0</v>
      </c>
      <c r="L85" s="134">
        <v>0</v>
      </c>
      <c r="M85" s="134">
        <v>0</v>
      </c>
      <c r="N85" s="134">
        <v>0</v>
      </c>
      <c r="O85" s="134">
        <v>0</v>
      </c>
      <c r="Q85" s="122"/>
      <c r="R85" s="123"/>
      <c r="S85" s="123"/>
      <c r="V85" s="124"/>
      <c r="W85" s="125"/>
      <c r="X85" s="126"/>
      <c r="Y85" s="127"/>
      <c r="Z85" s="128"/>
      <c r="AA85" s="127"/>
      <c r="AB85" s="129"/>
      <c r="AC85" s="130"/>
      <c r="AD85" s="131"/>
      <c r="AE85" s="131"/>
      <c r="AF85" s="131"/>
      <c r="AG85" s="105"/>
      <c r="AH85" s="105"/>
    </row>
    <row r="86" spans="1:34" s="104" customFormat="1" ht="25.5" x14ac:dyDescent="0.25">
      <c r="A86" s="152" t="s">
        <v>395</v>
      </c>
      <c r="B86" s="153">
        <v>608</v>
      </c>
      <c r="C86" s="132">
        <v>4</v>
      </c>
      <c r="D86" s="132">
        <v>9</v>
      </c>
      <c r="E86" s="132">
        <v>3</v>
      </c>
      <c r="F86" s="119">
        <v>1</v>
      </c>
      <c r="G86" s="132">
        <v>6</v>
      </c>
      <c r="H86" s="234" t="s">
        <v>397</v>
      </c>
      <c r="I86" s="234"/>
      <c r="J86" s="236">
        <f>J87</f>
        <v>2821699.49</v>
      </c>
      <c r="K86" s="121">
        <v>0</v>
      </c>
      <c r="L86" s="134">
        <v>0</v>
      </c>
      <c r="M86" s="134">
        <v>0</v>
      </c>
      <c r="N86" s="134">
        <v>0</v>
      </c>
      <c r="O86" s="134">
        <v>0</v>
      </c>
      <c r="Q86" s="122"/>
      <c r="R86" s="123"/>
      <c r="S86" s="123"/>
      <c r="V86" s="124"/>
      <c r="W86" s="125"/>
      <c r="X86" s="126"/>
      <c r="Y86" s="127"/>
      <c r="Z86" s="128"/>
      <c r="AA86" s="127"/>
      <c r="AB86" s="129"/>
      <c r="AC86" s="130"/>
      <c r="AD86" s="131"/>
      <c r="AE86" s="131"/>
      <c r="AF86" s="131"/>
      <c r="AG86" s="105"/>
      <c r="AH86" s="105"/>
    </row>
    <row r="87" spans="1:34" s="104" customFormat="1" x14ac:dyDescent="0.25">
      <c r="A87" s="152" t="s">
        <v>394</v>
      </c>
      <c r="B87" s="153">
        <v>608</v>
      </c>
      <c r="C87" s="132">
        <v>4</v>
      </c>
      <c r="D87" s="132">
        <v>9</v>
      </c>
      <c r="E87" s="132">
        <v>3</v>
      </c>
      <c r="F87" s="119">
        <v>1</v>
      </c>
      <c r="G87" s="132">
        <v>6</v>
      </c>
      <c r="H87" s="234" t="s">
        <v>397</v>
      </c>
      <c r="I87" s="234">
        <v>414</v>
      </c>
      <c r="J87" s="236">
        <f>J88</f>
        <v>2821699.49</v>
      </c>
      <c r="K87" s="121">
        <v>0</v>
      </c>
      <c r="L87" s="134">
        <v>0</v>
      </c>
      <c r="M87" s="134">
        <v>0</v>
      </c>
      <c r="N87" s="134">
        <v>0</v>
      </c>
      <c r="O87" s="134">
        <v>0</v>
      </c>
      <c r="Q87" s="122"/>
      <c r="R87" s="123"/>
      <c r="S87" s="123"/>
      <c r="V87" s="124"/>
      <c r="W87" s="125"/>
      <c r="X87" s="126"/>
      <c r="Y87" s="127"/>
      <c r="Z87" s="128"/>
      <c r="AA87" s="127"/>
      <c r="AB87" s="129"/>
      <c r="AC87" s="130"/>
      <c r="AD87" s="131"/>
      <c r="AE87" s="131"/>
      <c r="AF87" s="131"/>
      <c r="AG87" s="105"/>
      <c r="AH87" s="105"/>
    </row>
    <row r="88" spans="1:34" s="104" customFormat="1" ht="53.25" customHeight="1" x14ac:dyDescent="0.25">
      <c r="A88" s="152" t="s">
        <v>393</v>
      </c>
      <c r="B88" s="153">
        <v>608</v>
      </c>
      <c r="C88" s="132">
        <v>4</v>
      </c>
      <c r="D88" s="132">
        <v>9</v>
      </c>
      <c r="E88" s="132">
        <v>3</v>
      </c>
      <c r="F88" s="119">
        <v>1</v>
      </c>
      <c r="G88" s="132">
        <v>6</v>
      </c>
      <c r="H88" s="234" t="s">
        <v>397</v>
      </c>
      <c r="I88" s="234">
        <v>414</v>
      </c>
      <c r="J88" s="236">
        <v>2821699.49</v>
      </c>
      <c r="K88" s="121">
        <v>0</v>
      </c>
      <c r="L88" s="134">
        <v>0</v>
      </c>
      <c r="M88" s="134">
        <v>0</v>
      </c>
      <c r="N88" s="134">
        <v>0</v>
      </c>
      <c r="O88" s="134">
        <v>0</v>
      </c>
      <c r="Q88" s="122"/>
      <c r="R88" s="123"/>
      <c r="S88" s="123"/>
      <c r="V88" s="124"/>
      <c r="W88" s="125"/>
      <c r="X88" s="126"/>
      <c r="Y88" s="127"/>
      <c r="Z88" s="128"/>
      <c r="AA88" s="127"/>
      <c r="AB88" s="129"/>
      <c r="AC88" s="130"/>
      <c r="AD88" s="131"/>
      <c r="AE88" s="131"/>
      <c r="AF88" s="131"/>
      <c r="AG88" s="105"/>
      <c r="AH88" s="105"/>
    </row>
    <row r="89" spans="1:34" ht="51" customHeight="1" x14ac:dyDescent="0.25">
      <c r="A89" s="152" t="s">
        <v>395</v>
      </c>
      <c r="B89" s="153">
        <v>608</v>
      </c>
      <c r="C89" s="132">
        <v>4</v>
      </c>
      <c r="D89" s="132">
        <v>9</v>
      </c>
      <c r="E89" s="132">
        <v>3</v>
      </c>
      <c r="F89" s="119">
        <v>1</v>
      </c>
      <c r="G89" s="132">
        <v>6</v>
      </c>
      <c r="H89" s="234" t="s">
        <v>392</v>
      </c>
      <c r="I89" s="234"/>
      <c r="J89" s="236">
        <f>J90</f>
        <v>54153828.5</v>
      </c>
      <c r="K89" s="121">
        <f>K90</f>
        <v>0</v>
      </c>
      <c r="L89" s="121">
        <v>0</v>
      </c>
      <c r="M89" s="121">
        <f t="shared" si="26"/>
        <v>0</v>
      </c>
      <c r="N89" s="121">
        <f t="shared" si="26"/>
        <v>0</v>
      </c>
      <c r="O89" s="121">
        <f t="shared" si="26"/>
        <v>0</v>
      </c>
      <c r="Q89" s="122">
        <f t="shared" ref="Q89:Q96" si="27">J92-AD89</f>
        <v>-125000</v>
      </c>
      <c r="R89" s="123">
        <f t="shared" ref="R89:R96" si="28">L92-AE89</f>
        <v>-140000</v>
      </c>
      <c r="S89" s="123">
        <f t="shared" ref="S89:S96" si="29">N92-AF89</f>
        <v>-140000</v>
      </c>
      <c r="V89" s="124">
        <v>608</v>
      </c>
      <c r="W89" s="125">
        <v>4</v>
      </c>
      <c r="X89" s="126">
        <v>12</v>
      </c>
      <c r="Y89" s="127" t="s">
        <v>242</v>
      </c>
      <c r="Z89" s="128" t="s">
        <v>242</v>
      </c>
      <c r="AA89" s="127" t="s">
        <v>242</v>
      </c>
      <c r="AB89" s="129" t="s">
        <v>242</v>
      </c>
      <c r="AC89" s="130" t="s">
        <v>242</v>
      </c>
      <c r="AD89" s="131">
        <v>155000</v>
      </c>
      <c r="AE89" s="131">
        <v>155000</v>
      </c>
      <c r="AF89" s="131">
        <v>155000</v>
      </c>
    </row>
    <row r="90" spans="1:34" ht="39" customHeight="1" x14ac:dyDescent="0.25">
      <c r="A90" s="152" t="s">
        <v>394</v>
      </c>
      <c r="B90" s="153">
        <v>608</v>
      </c>
      <c r="C90" s="132">
        <v>4</v>
      </c>
      <c r="D90" s="132">
        <v>9</v>
      </c>
      <c r="E90" s="132">
        <v>3</v>
      </c>
      <c r="F90" s="119">
        <v>1</v>
      </c>
      <c r="G90" s="132">
        <v>6</v>
      </c>
      <c r="H90" s="234" t="s">
        <v>392</v>
      </c>
      <c r="I90" s="234">
        <v>414</v>
      </c>
      <c r="J90" s="236">
        <f>J91</f>
        <v>54153828.5</v>
      </c>
      <c r="K90" s="121">
        <f>K91</f>
        <v>0</v>
      </c>
      <c r="L90" s="121">
        <f>L91</f>
        <v>0</v>
      </c>
      <c r="M90" s="121">
        <f t="shared" si="26"/>
        <v>0</v>
      </c>
      <c r="N90" s="121">
        <f t="shared" si="26"/>
        <v>0</v>
      </c>
      <c r="O90" s="121">
        <f t="shared" si="26"/>
        <v>0</v>
      </c>
      <c r="Q90" s="122">
        <f t="shared" si="27"/>
        <v>-125000</v>
      </c>
      <c r="R90" s="123">
        <f t="shared" si="28"/>
        <v>-140000</v>
      </c>
      <c r="S90" s="123">
        <f t="shared" si="29"/>
        <v>-140000</v>
      </c>
      <c r="V90" s="124">
        <v>608</v>
      </c>
      <c r="W90" s="125">
        <v>4</v>
      </c>
      <c r="X90" s="126">
        <v>12</v>
      </c>
      <c r="Y90" s="127" t="s">
        <v>81</v>
      </c>
      <c r="Z90" s="128">
        <v>0</v>
      </c>
      <c r="AA90" s="127">
        <v>0</v>
      </c>
      <c r="AB90" s="129">
        <v>0</v>
      </c>
      <c r="AC90" s="130" t="s">
        <v>242</v>
      </c>
      <c r="AD90" s="131">
        <v>155000</v>
      </c>
      <c r="AE90" s="131">
        <v>155000</v>
      </c>
      <c r="AF90" s="131">
        <v>155000</v>
      </c>
    </row>
    <row r="91" spans="1:34" ht="54" customHeight="1" x14ac:dyDescent="0.25">
      <c r="A91" s="152" t="s">
        <v>393</v>
      </c>
      <c r="B91" s="153">
        <v>608</v>
      </c>
      <c r="C91" s="132">
        <v>4</v>
      </c>
      <c r="D91" s="132">
        <v>9</v>
      </c>
      <c r="E91" s="132">
        <v>3</v>
      </c>
      <c r="F91" s="119">
        <v>1</v>
      </c>
      <c r="G91" s="132">
        <v>6</v>
      </c>
      <c r="H91" s="234" t="s">
        <v>392</v>
      </c>
      <c r="I91" s="234">
        <v>414</v>
      </c>
      <c r="J91" s="236">
        <v>54153828.5</v>
      </c>
      <c r="K91" s="121">
        <v>0</v>
      </c>
      <c r="L91" s="134">
        <v>0</v>
      </c>
      <c r="M91" s="134">
        <v>0</v>
      </c>
      <c r="N91" s="134">
        <v>0</v>
      </c>
      <c r="O91" s="134">
        <v>0</v>
      </c>
      <c r="Q91" s="122">
        <f t="shared" si="27"/>
        <v>-125000</v>
      </c>
      <c r="R91" s="123">
        <f t="shared" si="28"/>
        <v>-140000</v>
      </c>
      <c r="S91" s="123">
        <f t="shared" si="29"/>
        <v>-140000</v>
      </c>
      <c r="V91" s="124">
        <v>608</v>
      </c>
      <c r="W91" s="125">
        <v>4</v>
      </c>
      <c r="X91" s="126">
        <v>12</v>
      </c>
      <c r="Y91" s="127" t="s">
        <v>81</v>
      </c>
      <c r="Z91" s="128" t="s">
        <v>15</v>
      </c>
      <c r="AA91" s="127">
        <v>0</v>
      </c>
      <c r="AB91" s="129">
        <v>0</v>
      </c>
      <c r="AC91" s="130" t="s">
        <v>242</v>
      </c>
      <c r="AD91" s="131">
        <v>155000</v>
      </c>
      <c r="AE91" s="131">
        <v>155000</v>
      </c>
      <c r="AF91" s="131">
        <v>155000</v>
      </c>
    </row>
    <row r="92" spans="1:34" ht="30" customHeight="1" x14ac:dyDescent="0.25">
      <c r="A92" s="118" t="s">
        <v>220</v>
      </c>
      <c r="B92" s="119">
        <v>608</v>
      </c>
      <c r="C92" s="132">
        <v>4</v>
      </c>
      <c r="D92" s="132">
        <v>12</v>
      </c>
      <c r="E92" s="119"/>
      <c r="F92" s="119"/>
      <c r="G92" s="119"/>
      <c r="H92" s="234"/>
      <c r="I92" s="234"/>
      <c r="J92" s="236">
        <f t="shared" ref="J92:O97" si="30">J93</f>
        <v>30000</v>
      </c>
      <c r="K92" s="121">
        <f t="shared" si="30"/>
        <v>0</v>
      </c>
      <c r="L92" s="121">
        <f t="shared" si="30"/>
        <v>15000</v>
      </c>
      <c r="M92" s="121">
        <f t="shared" si="30"/>
        <v>0</v>
      </c>
      <c r="N92" s="121">
        <f t="shared" si="30"/>
        <v>15000</v>
      </c>
      <c r="O92" s="121">
        <f t="shared" si="30"/>
        <v>0</v>
      </c>
      <c r="Q92" s="122">
        <f t="shared" si="27"/>
        <v>-125000</v>
      </c>
      <c r="R92" s="123">
        <f t="shared" si="28"/>
        <v>-140000</v>
      </c>
      <c r="S92" s="123">
        <f t="shared" si="29"/>
        <v>-140000</v>
      </c>
      <c r="V92" s="124">
        <v>608</v>
      </c>
      <c r="W92" s="125">
        <v>4</v>
      </c>
      <c r="X92" s="126">
        <v>12</v>
      </c>
      <c r="Y92" s="127" t="s">
        <v>81</v>
      </c>
      <c r="Z92" s="128" t="s">
        <v>15</v>
      </c>
      <c r="AA92" s="127" t="s">
        <v>22</v>
      </c>
      <c r="AB92" s="129">
        <v>0</v>
      </c>
      <c r="AC92" s="130" t="s">
        <v>242</v>
      </c>
      <c r="AD92" s="131">
        <v>155000</v>
      </c>
      <c r="AE92" s="131">
        <v>155000</v>
      </c>
      <c r="AF92" s="131">
        <v>155000</v>
      </c>
    </row>
    <row r="93" spans="1:34" ht="33" customHeight="1" x14ac:dyDescent="0.25">
      <c r="A93" s="118" t="s">
        <v>243</v>
      </c>
      <c r="B93" s="119">
        <v>608</v>
      </c>
      <c r="C93" s="132">
        <v>4</v>
      </c>
      <c r="D93" s="132">
        <v>12</v>
      </c>
      <c r="E93" s="132">
        <v>3</v>
      </c>
      <c r="F93" s="119">
        <v>0</v>
      </c>
      <c r="G93" s="132">
        <v>0</v>
      </c>
      <c r="H93" s="252" t="s">
        <v>244</v>
      </c>
      <c r="I93" s="234"/>
      <c r="J93" s="236">
        <f t="shared" si="30"/>
        <v>30000</v>
      </c>
      <c r="K93" s="121">
        <f t="shared" si="30"/>
        <v>0</v>
      </c>
      <c r="L93" s="121">
        <f t="shared" si="30"/>
        <v>15000</v>
      </c>
      <c r="M93" s="121">
        <f t="shared" si="30"/>
        <v>0</v>
      </c>
      <c r="N93" s="121">
        <f t="shared" si="30"/>
        <v>15000</v>
      </c>
      <c r="O93" s="121">
        <f t="shared" si="30"/>
        <v>0</v>
      </c>
      <c r="Q93" s="122">
        <f t="shared" si="27"/>
        <v>-125000</v>
      </c>
      <c r="R93" s="123">
        <f t="shared" si="28"/>
        <v>-140000</v>
      </c>
      <c r="S93" s="123">
        <f t="shared" si="29"/>
        <v>-140000</v>
      </c>
      <c r="V93" s="124">
        <v>608</v>
      </c>
      <c r="W93" s="125">
        <v>4</v>
      </c>
      <c r="X93" s="126">
        <v>12</v>
      </c>
      <c r="Y93" s="127" t="s">
        <v>81</v>
      </c>
      <c r="Z93" s="128" t="s">
        <v>15</v>
      </c>
      <c r="AA93" s="127" t="s">
        <v>22</v>
      </c>
      <c r="AB93" s="129" t="s">
        <v>277</v>
      </c>
      <c r="AC93" s="130" t="s">
        <v>242</v>
      </c>
      <c r="AD93" s="131">
        <v>155000</v>
      </c>
      <c r="AE93" s="131">
        <v>155000</v>
      </c>
      <c r="AF93" s="131">
        <v>155000</v>
      </c>
    </row>
    <row r="94" spans="1:34" ht="25.5" x14ac:dyDescent="0.25">
      <c r="A94" s="118" t="s">
        <v>245</v>
      </c>
      <c r="B94" s="119">
        <v>608</v>
      </c>
      <c r="C94" s="132">
        <v>4</v>
      </c>
      <c r="D94" s="132">
        <v>12</v>
      </c>
      <c r="E94" s="132">
        <v>3</v>
      </c>
      <c r="F94" s="119">
        <v>1</v>
      </c>
      <c r="G94" s="132">
        <v>0</v>
      </c>
      <c r="H94" s="252" t="s">
        <v>244</v>
      </c>
      <c r="I94" s="234"/>
      <c r="J94" s="236">
        <f t="shared" si="30"/>
        <v>30000</v>
      </c>
      <c r="K94" s="121">
        <f t="shared" si="30"/>
        <v>0</v>
      </c>
      <c r="L94" s="121">
        <f t="shared" si="30"/>
        <v>15000</v>
      </c>
      <c r="M94" s="121">
        <f t="shared" si="30"/>
        <v>0</v>
      </c>
      <c r="N94" s="121">
        <f t="shared" si="30"/>
        <v>15000</v>
      </c>
      <c r="O94" s="121">
        <f t="shared" si="30"/>
        <v>0</v>
      </c>
      <c r="Q94" s="122">
        <f t="shared" si="27"/>
        <v>-125000</v>
      </c>
      <c r="R94" s="123">
        <f t="shared" si="28"/>
        <v>-140000</v>
      </c>
      <c r="S94" s="123">
        <f t="shared" si="29"/>
        <v>-140000</v>
      </c>
      <c r="V94" s="124">
        <v>608</v>
      </c>
      <c r="W94" s="125">
        <v>4</v>
      </c>
      <c r="X94" s="126">
        <v>12</v>
      </c>
      <c r="Y94" s="127" t="s">
        <v>81</v>
      </c>
      <c r="Z94" s="128" t="s">
        <v>15</v>
      </c>
      <c r="AA94" s="127" t="s">
        <v>22</v>
      </c>
      <c r="AB94" s="129" t="s">
        <v>277</v>
      </c>
      <c r="AC94" s="130" t="s">
        <v>253</v>
      </c>
      <c r="AD94" s="131">
        <v>155000</v>
      </c>
      <c r="AE94" s="131">
        <v>155000</v>
      </c>
      <c r="AF94" s="131">
        <v>155000</v>
      </c>
    </row>
    <row r="95" spans="1:34" ht="31.5" customHeight="1" x14ac:dyDescent="0.25">
      <c r="A95" s="118" t="s">
        <v>246</v>
      </c>
      <c r="B95" s="119">
        <v>608</v>
      </c>
      <c r="C95" s="132">
        <v>4</v>
      </c>
      <c r="D95" s="132">
        <v>12</v>
      </c>
      <c r="E95" s="132">
        <v>3</v>
      </c>
      <c r="F95" s="119">
        <v>1</v>
      </c>
      <c r="G95" s="132">
        <v>1</v>
      </c>
      <c r="H95" s="252" t="s">
        <v>244</v>
      </c>
      <c r="I95" s="234"/>
      <c r="J95" s="236">
        <f t="shared" si="30"/>
        <v>30000</v>
      </c>
      <c r="K95" s="121">
        <f t="shared" si="30"/>
        <v>0</v>
      </c>
      <c r="L95" s="121">
        <f t="shared" si="30"/>
        <v>15000</v>
      </c>
      <c r="M95" s="121">
        <f t="shared" si="30"/>
        <v>0</v>
      </c>
      <c r="N95" s="121">
        <f t="shared" si="30"/>
        <v>15000</v>
      </c>
      <c r="O95" s="121">
        <f t="shared" si="30"/>
        <v>0</v>
      </c>
      <c r="Q95" s="122">
        <f t="shared" si="27"/>
        <v>-125000</v>
      </c>
      <c r="R95" s="123">
        <f t="shared" si="28"/>
        <v>-140000</v>
      </c>
      <c r="S95" s="123">
        <f t="shared" si="29"/>
        <v>-140000</v>
      </c>
      <c r="V95" s="124">
        <v>608</v>
      </c>
      <c r="W95" s="125">
        <v>4</v>
      </c>
      <c r="X95" s="126">
        <v>12</v>
      </c>
      <c r="Y95" s="127" t="s">
        <v>81</v>
      </c>
      <c r="Z95" s="128" t="s">
        <v>15</v>
      </c>
      <c r="AA95" s="127" t="s">
        <v>22</v>
      </c>
      <c r="AB95" s="129" t="s">
        <v>277</v>
      </c>
      <c r="AC95" s="130" t="s">
        <v>132</v>
      </c>
      <c r="AD95" s="131">
        <v>155000</v>
      </c>
      <c r="AE95" s="131">
        <v>155000</v>
      </c>
      <c r="AF95" s="131">
        <v>155000</v>
      </c>
    </row>
    <row r="96" spans="1:34" ht="18" customHeight="1" x14ac:dyDescent="0.25">
      <c r="A96" s="118" t="s">
        <v>276</v>
      </c>
      <c r="B96" s="119">
        <v>608</v>
      </c>
      <c r="C96" s="132">
        <v>4</v>
      </c>
      <c r="D96" s="132">
        <v>12</v>
      </c>
      <c r="E96" s="132">
        <v>3</v>
      </c>
      <c r="F96" s="119">
        <v>1</v>
      </c>
      <c r="G96" s="132">
        <v>1</v>
      </c>
      <c r="H96" s="234">
        <v>20100</v>
      </c>
      <c r="I96" s="234"/>
      <c r="J96" s="236">
        <f t="shared" si="30"/>
        <v>30000</v>
      </c>
      <c r="K96" s="121">
        <f t="shared" si="30"/>
        <v>0</v>
      </c>
      <c r="L96" s="121">
        <f t="shared" si="30"/>
        <v>15000</v>
      </c>
      <c r="M96" s="121">
        <f t="shared" si="30"/>
        <v>0</v>
      </c>
      <c r="N96" s="121">
        <f t="shared" si="30"/>
        <v>15000</v>
      </c>
      <c r="O96" s="121">
        <f t="shared" si="30"/>
        <v>0</v>
      </c>
      <c r="Q96" s="122">
        <f t="shared" si="27"/>
        <v>-209825.20000000019</v>
      </c>
      <c r="R96" s="123">
        <f t="shared" si="28"/>
        <v>328823.51999999979</v>
      </c>
      <c r="S96" s="123">
        <f t="shared" si="29"/>
        <v>113428.17999999993</v>
      </c>
      <c r="V96" s="124">
        <v>608</v>
      </c>
      <c r="W96" s="125">
        <v>5</v>
      </c>
      <c r="X96" s="126">
        <v>-1</v>
      </c>
      <c r="Y96" s="127" t="s">
        <v>242</v>
      </c>
      <c r="Z96" s="128" t="s">
        <v>242</v>
      </c>
      <c r="AA96" s="127" t="s">
        <v>242</v>
      </c>
      <c r="AB96" s="129" t="s">
        <v>242</v>
      </c>
      <c r="AC96" s="130" t="s">
        <v>242</v>
      </c>
      <c r="AD96" s="131">
        <v>2606577.5</v>
      </c>
      <c r="AE96" s="131">
        <v>1622020.84</v>
      </c>
      <c r="AF96" s="131">
        <v>1757416.18</v>
      </c>
    </row>
    <row r="97" spans="1:34" ht="18" customHeight="1" x14ac:dyDescent="0.25">
      <c r="A97" s="118" t="s">
        <v>252</v>
      </c>
      <c r="B97" s="119">
        <v>608</v>
      </c>
      <c r="C97" s="132">
        <v>4</v>
      </c>
      <c r="D97" s="132">
        <v>12</v>
      </c>
      <c r="E97" s="132">
        <v>3</v>
      </c>
      <c r="F97" s="119">
        <v>1</v>
      </c>
      <c r="G97" s="132">
        <v>1</v>
      </c>
      <c r="H97" s="234">
        <v>20100</v>
      </c>
      <c r="I97" s="234">
        <v>200</v>
      </c>
      <c r="J97" s="236">
        <f t="shared" si="30"/>
        <v>30000</v>
      </c>
      <c r="K97" s="121">
        <f t="shared" si="30"/>
        <v>0</v>
      </c>
      <c r="L97" s="121">
        <f t="shared" si="30"/>
        <v>15000</v>
      </c>
      <c r="M97" s="121">
        <f t="shared" si="30"/>
        <v>0</v>
      </c>
      <c r="N97" s="121">
        <f t="shared" si="30"/>
        <v>15000</v>
      </c>
      <c r="O97" s="121">
        <f t="shared" si="30"/>
        <v>0</v>
      </c>
      <c r="Q97" s="122"/>
      <c r="R97" s="123"/>
      <c r="S97" s="123"/>
      <c r="V97" s="124"/>
      <c r="W97" s="125"/>
      <c r="X97" s="126"/>
      <c r="Y97" s="127"/>
      <c r="Z97" s="128"/>
      <c r="AA97" s="127"/>
      <c r="AB97" s="129"/>
      <c r="AC97" s="130"/>
      <c r="AD97" s="131"/>
      <c r="AE97" s="131"/>
      <c r="AF97" s="131"/>
    </row>
    <row r="98" spans="1:34" ht="37.5" customHeight="1" x14ac:dyDescent="0.25">
      <c r="A98" s="118" t="s">
        <v>254</v>
      </c>
      <c r="B98" s="119">
        <v>608</v>
      </c>
      <c r="C98" s="132">
        <v>4</v>
      </c>
      <c r="D98" s="132">
        <v>12</v>
      </c>
      <c r="E98" s="132">
        <v>3</v>
      </c>
      <c r="F98" s="119">
        <v>1</v>
      </c>
      <c r="G98" s="132">
        <v>1</v>
      </c>
      <c r="H98" s="234">
        <v>20100</v>
      </c>
      <c r="I98" s="234">
        <v>240</v>
      </c>
      <c r="J98" s="236">
        <v>30000</v>
      </c>
      <c r="K98" s="121">
        <v>0</v>
      </c>
      <c r="L98" s="134">
        <v>15000</v>
      </c>
      <c r="M98" s="134">
        <v>0</v>
      </c>
      <c r="N98" s="134">
        <v>15000</v>
      </c>
      <c r="O98" s="134">
        <v>0</v>
      </c>
      <c r="Q98" s="122"/>
      <c r="R98" s="123"/>
      <c r="S98" s="123"/>
      <c r="V98" s="124"/>
      <c r="W98" s="125"/>
      <c r="X98" s="126"/>
      <c r="Y98" s="127"/>
      <c r="Z98" s="128"/>
      <c r="AA98" s="127"/>
      <c r="AB98" s="129"/>
      <c r="AC98" s="130"/>
      <c r="AD98" s="131"/>
      <c r="AE98" s="131"/>
      <c r="AF98" s="131"/>
    </row>
    <row r="99" spans="1:34" ht="31.5" customHeight="1" x14ac:dyDescent="0.25">
      <c r="A99" s="118" t="s">
        <v>222</v>
      </c>
      <c r="B99" s="119">
        <v>608</v>
      </c>
      <c r="C99" s="132">
        <v>5</v>
      </c>
      <c r="D99" s="132">
        <v>0</v>
      </c>
      <c r="E99" s="119"/>
      <c r="F99" s="119"/>
      <c r="G99" s="119"/>
      <c r="H99" s="234"/>
      <c r="I99" s="234"/>
      <c r="J99" s="236">
        <f t="shared" ref="J99:O99" si="31">J100+J107</f>
        <v>2396752.2999999998</v>
      </c>
      <c r="K99" s="121">
        <f t="shared" si="31"/>
        <v>100000</v>
      </c>
      <c r="L99" s="121">
        <f t="shared" si="31"/>
        <v>1950844.3599999999</v>
      </c>
      <c r="M99" s="121">
        <f t="shared" si="31"/>
        <v>120000</v>
      </c>
      <c r="N99" s="121">
        <f t="shared" si="31"/>
        <v>1870844.3599999999</v>
      </c>
      <c r="O99" s="121">
        <f t="shared" si="31"/>
        <v>140000</v>
      </c>
      <c r="Q99" s="122"/>
      <c r="R99" s="123"/>
      <c r="S99" s="123"/>
      <c r="V99" s="124"/>
      <c r="W99" s="125"/>
      <c r="X99" s="126"/>
      <c r="Y99" s="127"/>
      <c r="Z99" s="128"/>
      <c r="AA99" s="127"/>
      <c r="AB99" s="129"/>
      <c r="AC99" s="130"/>
      <c r="AD99" s="131"/>
      <c r="AE99" s="131"/>
      <c r="AF99" s="131"/>
    </row>
    <row r="100" spans="1:34" ht="30.75" customHeight="1" x14ac:dyDescent="0.25">
      <c r="A100" s="118" t="s">
        <v>223</v>
      </c>
      <c r="B100" s="119">
        <v>608</v>
      </c>
      <c r="C100" s="132">
        <v>5</v>
      </c>
      <c r="D100" s="132">
        <v>1</v>
      </c>
      <c r="E100" s="119"/>
      <c r="F100" s="119"/>
      <c r="G100" s="119"/>
      <c r="H100" s="234"/>
      <c r="I100" s="234"/>
      <c r="J100" s="236">
        <f t="shared" ref="J100:O105" si="32">J101</f>
        <v>8000</v>
      </c>
      <c r="K100" s="121">
        <f t="shared" si="32"/>
        <v>0</v>
      </c>
      <c r="L100" s="121">
        <f t="shared" si="32"/>
        <v>0</v>
      </c>
      <c r="M100" s="121">
        <f t="shared" si="32"/>
        <v>0</v>
      </c>
      <c r="N100" s="121">
        <f t="shared" si="32"/>
        <v>0</v>
      </c>
      <c r="O100" s="121">
        <f t="shared" si="32"/>
        <v>0</v>
      </c>
      <c r="Q100" s="122"/>
      <c r="R100" s="123"/>
      <c r="S100" s="123"/>
      <c r="V100" s="124"/>
      <c r="W100" s="125"/>
      <c r="X100" s="126"/>
      <c r="Y100" s="127"/>
      <c r="Z100" s="128"/>
      <c r="AA100" s="127"/>
      <c r="AB100" s="129"/>
      <c r="AC100" s="130"/>
      <c r="AD100" s="131"/>
      <c r="AE100" s="131"/>
      <c r="AF100" s="131"/>
    </row>
    <row r="101" spans="1:34" ht="23.25" customHeight="1" x14ac:dyDescent="0.25">
      <c r="A101" s="118" t="s">
        <v>243</v>
      </c>
      <c r="B101" s="119">
        <v>608</v>
      </c>
      <c r="C101" s="132">
        <v>5</v>
      </c>
      <c r="D101" s="132">
        <v>1</v>
      </c>
      <c r="E101" s="132">
        <v>3</v>
      </c>
      <c r="F101" s="119">
        <v>0</v>
      </c>
      <c r="G101" s="132">
        <v>0</v>
      </c>
      <c r="H101" s="252" t="s">
        <v>244</v>
      </c>
      <c r="I101" s="234"/>
      <c r="J101" s="236">
        <f t="shared" si="32"/>
        <v>8000</v>
      </c>
      <c r="K101" s="121">
        <f t="shared" si="32"/>
        <v>0</v>
      </c>
      <c r="L101" s="121">
        <f t="shared" si="32"/>
        <v>0</v>
      </c>
      <c r="M101" s="121">
        <f t="shared" si="32"/>
        <v>0</v>
      </c>
      <c r="N101" s="121">
        <f t="shared" si="32"/>
        <v>0</v>
      </c>
      <c r="O101" s="121">
        <f t="shared" si="32"/>
        <v>0</v>
      </c>
      <c r="Q101" s="122"/>
      <c r="R101" s="123"/>
      <c r="S101" s="123"/>
      <c r="V101" s="124"/>
      <c r="W101" s="125"/>
      <c r="X101" s="126"/>
      <c r="Y101" s="127"/>
      <c r="Z101" s="128"/>
      <c r="AA101" s="127"/>
      <c r="AB101" s="129"/>
      <c r="AC101" s="130"/>
      <c r="AD101" s="131"/>
      <c r="AE101" s="131"/>
      <c r="AF101" s="131"/>
    </row>
    <row r="102" spans="1:34" ht="28.5" customHeight="1" x14ac:dyDescent="0.25">
      <c r="A102" s="118" t="s">
        <v>245</v>
      </c>
      <c r="B102" s="119">
        <v>608</v>
      </c>
      <c r="C102" s="132">
        <v>5</v>
      </c>
      <c r="D102" s="132">
        <v>1</v>
      </c>
      <c r="E102" s="132">
        <v>3</v>
      </c>
      <c r="F102" s="119">
        <v>1</v>
      </c>
      <c r="G102" s="132">
        <v>0</v>
      </c>
      <c r="H102" s="252" t="s">
        <v>244</v>
      </c>
      <c r="I102" s="234"/>
      <c r="J102" s="236">
        <f t="shared" si="32"/>
        <v>8000</v>
      </c>
      <c r="K102" s="121">
        <f t="shared" si="32"/>
        <v>0</v>
      </c>
      <c r="L102" s="121">
        <f t="shared" si="32"/>
        <v>0</v>
      </c>
      <c r="M102" s="121">
        <f t="shared" si="32"/>
        <v>0</v>
      </c>
      <c r="N102" s="121">
        <f t="shared" si="32"/>
        <v>0</v>
      </c>
      <c r="O102" s="121">
        <f t="shared" si="32"/>
        <v>0</v>
      </c>
      <c r="Q102" s="122"/>
      <c r="R102" s="123"/>
      <c r="S102" s="123"/>
      <c r="V102" s="124"/>
      <c r="W102" s="125"/>
      <c r="X102" s="126"/>
      <c r="Y102" s="127"/>
      <c r="Z102" s="128"/>
      <c r="AA102" s="127"/>
      <c r="AB102" s="129"/>
      <c r="AC102" s="130"/>
      <c r="AD102" s="131"/>
      <c r="AE102" s="131"/>
      <c r="AF102" s="131"/>
    </row>
    <row r="103" spans="1:34" ht="30" customHeight="1" x14ac:dyDescent="0.25">
      <c r="A103" s="118" t="s">
        <v>278</v>
      </c>
      <c r="B103" s="119">
        <v>608</v>
      </c>
      <c r="C103" s="132">
        <v>5</v>
      </c>
      <c r="D103" s="132">
        <v>1</v>
      </c>
      <c r="E103" s="132">
        <v>3</v>
      </c>
      <c r="F103" s="119">
        <v>1</v>
      </c>
      <c r="G103" s="132">
        <v>3</v>
      </c>
      <c r="H103" s="252" t="s">
        <v>244</v>
      </c>
      <c r="I103" s="234"/>
      <c r="J103" s="236">
        <f t="shared" si="32"/>
        <v>8000</v>
      </c>
      <c r="K103" s="121">
        <f t="shared" si="32"/>
        <v>0</v>
      </c>
      <c r="L103" s="121">
        <f t="shared" si="32"/>
        <v>0</v>
      </c>
      <c r="M103" s="121">
        <f t="shared" si="32"/>
        <v>0</v>
      </c>
      <c r="N103" s="121">
        <f t="shared" si="32"/>
        <v>0</v>
      </c>
      <c r="O103" s="121">
        <f t="shared" si="32"/>
        <v>0</v>
      </c>
      <c r="Q103" s="122"/>
      <c r="R103" s="123"/>
      <c r="S103" s="123"/>
      <c r="V103" s="124"/>
      <c r="W103" s="125"/>
      <c r="X103" s="126"/>
      <c r="Y103" s="127"/>
      <c r="Z103" s="128"/>
      <c r="AA103" s="127"/>
      <c r="AB103" s="129"/>
      <c r="AC103" s="130"/>
      <c r="AD103" s="131"/>
      <c r="AE103" s="131"/>
      <c r="AF103" s="131"/>
    </row>
    <row r="104" spans="1:34" s="102" customFormat="1" ht="15.75" customHeight="1" x14ac:dyDescent="0.25">
      <c r="A104" s="118" t="s">
        <v>279</v>
      </c>
      <c r="B104" s="119">
        <v>608</v>
      </c>
      <c r="C104" s="132">
        <v>5</v>
      </c>
      <c r="D104" s="132">
        <v>1</v>
      </c>
      <c r="E104" s="132">
        <v>3</v>
      </c>
      <c r="F104" s="119">
        <v>1</v>
      </c>
      <c r="G104" s="132">
        <v>3</v>
      </c>
      <c r="H104" s="234">
        <v>20050</v>
      </c>
      <c r="I104" s="234"/>
      <c r="J104" s="236">
        <f t="shared" si="32"/>
        <v>8000</v>
      </c>
      <c r="K104" s="121">
        <f t="shared" si="32"/>
        <v>0</v>
      </c>
      <c r="L104" s="121">
        <f t="shared" si="32"/>
        <v>0</v>
      </c>
      <c r="M104" s="121">
        <f t="shared" si="32"/>
        <v>0</v>
      </c>
      <c r="N104" s="121">
        <f t="shared" si="32"/>
        <v>0</v>
      </c>
      <c r="O104" s="121">
        <f t="shared" si="32"/>
        <v>0</v>
      </c>
      <c r="P104" s="103"/>
      <c r="Q104" s="135">
        <f t="shared" ref="Q104:Q117" si="33">J107-AD104</f>
        <v>-217825.20000000019</v>
      </c>
      <c r="R104" s="135">
        <f t="shared" ref="R104:R117" si="34">L107-AE104</f>
        <v>328823.51999999979</v>
      </c>
      <c r="S104" s="135">
        <f t="shared" ref="S104:S117" si="35">N107-AF104</f>
        <v>113428.17999999993</v>
      </c>
      <c r="T104" s="103"/>
      <c r="U104" s="103"/>
      <c r="V104" s="136">
        <v>608</v>
      </c>
      <c r="W104" s="137">
        <v>5</v>
      </c>
      <c r="X104" s="138">
        <v>3</v>
      </c>
      <c r="Y104" s="139" t="s">
        <v>242</v>
      </c>
      <c r="Z104" s="140" t="s">
        <v>242</v>
      </c>
      <c r="AA104" s="139" t="s">
        <v>242</v>
      </c>
      <c r="AB104" s="141" t="s">
        <v>242</v>
      </c>
      <c r="AC104" s="142" t="s">
        <v>242</v>
      </c>
      <c r="AD104" s="143">
        <v>2606577.5</v>
      </c>
      <c r="AE104" s="143">
        <v>1622020.84</v>
      </c>
      <c r="AF104" s="143">
        <v>1757416.18</v>
      </c>
      <c r="AG104" s="144"/>
      <c r="AH104" s="144"/>
    </row>
    <row r="105" spans="1:34" ht="25.5" x14ac:dyDescent="0.25">
      <c r="A105" s="118" t="s">
        <v>252</v>
      </c>
      <c r="B105" s="119">
        <v>608</v>
      </c>
      <c r="C105" s="132">
        <v>5</v>
      </c>
      <c r="D105" s="132">
        <v>1</v>
      </c>
      <c r="E105" s="132">
        <v>3</v>
      </c>
      <c r="F105" s="119">
        <v>1</v>
      </c>
      <c r="G105" s="132">
        <v>3</v>
      </c>
      <c r="H105" s="234">
        <v>20050</v>
      </c>
      <c r="I105" s="234">
        <v>200</v>
      </c>
      <c r="J105" s="236">
        <f t="shared" si="32"/>
        <v>8000</v>
      </c>
      <c r="K105" s="121">
        <f t="shared" si="32"/>
        <v>0</v>
      </c>
      <c r="L105" s="121">
        <f t="shared" si="32"/>
        <v>0</v>
      </c>
      <c r="M105" s="121">
        <f t="shared" si="32"/>
        <v>0</v>
      </c>
      <c r="N105" s="121">
        <f t="shared" si="32"/>
        <v>0</v>
      </c>
      <c r="O105" s="121">
        <f t="shared" si="32"/>
        <v>0</v>
      </c>
      <c r="Q105" s="122">
        <f t="shared" si="33"/>
        <v>367174.79999999981</v>
      </c>
      <c r="R105" s="123">
        <f t="shared" si="34"/>
        <v>278823.51999999979</v>
      </c>
      <c r="S105" s="123">
        <f t="shared" si="35"/>
        <v>163428.17999999993</v>
      </c>
      <c r="V105" s="124">
        <v>608</v>
      </c>
      <c r="W105" s="125">
        <v>5</v>
      </c>
      <c r="X105" s="126">
        <v>3</v>
      </c>
      <c r="Y105" s="127" t="s">
        <v>81</v>
      </c>
      <c r="Z105" s="128">
        <v>0</v>
      </c>
      <c r="AA105" s="127">
        <v>0</v>
      </c>
      <c r="AB105" s="129">
        <v>0</v>
      </c>
      <c r="AC105" s="130" t="s">
        <v>242</v>
      </c>
      <c r="AD105" s="131">
        <v>2006577.5</v>
      </c>
      <c r="AE105" s="131">
        <v>1472020.84</v>
      </c>
      <c r="AF105" s="131">
        <v>1607416.18</v>
      </c>
    </row>
    <row r="106" spans="1:34" ht="30.75" customHeight="1" x14ac:dyDescent="0.25">
      <c r="A106" s="118" t="s">
        <v>254</v>
      </c>
      <c r="B106" s="119">
        <v>608</v>
      </c>
      <c r="C106" s="132">
        <v>5</v>
      </c>
      <c r="D106" s="132">
        <v>1</v>
      </c>
      <c r="E106" s="132">
        <v>3</v>
      </c>
      <c r="F106" s="119">
        <v>1</v>
      </c>
      <c r="G106" s="132">
        <v>3</v>
      </c>
      <c r="H106" s="234">
        <v>20050</v>
      </c>
      <c r="I106" s="234">
        <v>240</v>
      </c>
      <c r="J106" s="236">
        <v>8000</v>
      </c>
      <c r="K106" s="121">
        <v>0</v>
      </c>
      <c r="L106" s="121">
        <v>0</v>
      </c>
      <c r="M106" s="121">
        <v>0</v>
      </c>
      <c r="N106" s="121">
        <v>0</v>
      </c>
      <c r="O106" s="121">
        <v>0</v>
      </c>
      <c r="Q106" s="122">
        <f t="shared" si="33"/>
        <v>367174.79999999981</v>
      </c>
      <c r="R106" s="123">
        <f t="shared" si="34"/>
        <v>278823.51999999979</v>
      </c>
      <c r="S106" s="123">
        <f t="shared" si="35"/>
        <v>163428.17999999993</v>
      </c>
      <c r="V106" s="124">
        <v>608</v>
      </c>
      <c r="W106" s="125">
        <v>5</v>
      </c>
      <c r="X106" s="126">
        <v>3</v>
      </c>
      <c r="Y106" s="127" t="s">
        <v>81</v>
      </c>
      <c r="Z106" s="128" t="s">
        <v>15</v>
      </c>
      <c r="AA106" s="127">
        <v>0</v>
      </c>
      <c r="AB106" s="129">
        <v>0</v>
      </c>
      <c r="AC106" s="130" t="s">
        <v>242</v>
      </c>
      <c r="AD106" s="131">
        <v>2006577.5</v>
      </c>
      <c r="AE106" s="131">
        <v>1472020.84</v>
      </c>
      <c r="AF106" s="131">
        <v>1607416.18</v>
      </c>
    </row>
    <row r="107" spans="1:34" ht="31.5" customHeight="1" x14ac:dyDescent="0.25">
      <c r="A107" s="118" t="s">
        <v>224</v>
      </c>
      <c r="B107" s="119">
        <v>608</v>
      </c>
      <c r="C107" s="132">
        <v>5</v>
      </c>
      <c r="D107" s="132">
        <v>3</v>
      </c>
      <c r="E107" s="119"/>
      <c r="F107" s="119"/>
      <c r="G107" s="119"/>
      <c r="H107" s="234"/>
      <c r="I107" s="234"/>
      <c r="J107" s="236">
        <f t="shared" ref="J107:O107" si="36">J108+J124</f>
        <v>2388752.2999999998</v>
      </c>
      <c r="K107" s="121">
        <f t="shared" si="36"/>
        <v>100000</v>
      </c>
      <c r="L107" s="121">
        <f t="shared" si="36"/>
        <v>1950844.3599999999</v>
      </c>
      <c r="M107" s="121">
        <f t="shared" si="36"/>
        <v>120000</v>
      </c>
      <c r="N107" s="121">
        <f t="shared" si="36"/>
        <v>1870844.3599999999</v>
      </c>
      <c r="O107" s="121">
        <f t="shared" si="36"/>
        <v>140000</v>
      </c>
      <c r="Q107" s="122">
        <f t="shared" si="33"/>
        <v>367174.79999999981</v>
      </c>
      <c r="R107" s="123">
        <f t="shared" si="34"/>
        <v>278823.51999999979</v>
      </c>
      <c r="S107" s="123">
        <f t="shared" si="35"/>
        <v>163428.17999999993</v>
      </c>
      <c r="V107" s="124">
        <v>608</v>
      </c>
      <c r="W107" s="125">
        <v>5</v>
      </c>
      <c r="X107" s="126">
        <v>3</v>
      </c>
      <c r="Y107" s="127" t="s">
        <v>81</v>
      </c>
      <c r="Z107" s="128" t="s">
        <v>15</v>
      </c>
      <c r="AA107" s="127" t="s">
        <v>29</v>
      </c>
      <c r="AB107" s="129">
        <v>0</v>
      </c>
      <c r="AC107" s="130" t="s">
        <v>242</v>
      </c>
      <c r="AD107" s="131">
        <v>2006577.5</v>
      </c>
      <c r="AE107" s="131">
        <v>1472020.84</v>
      </c>
      <c r="AF107" s="131">
        <v>1607416.18</v>
      </c>
    </row>
    <row r="108" spans="1:34" ht="20.25" customHeight="1" x14ac:dyDescent="0.25">
      <c r="A108" s="118" t="s">
        <v>243</v>
      </c>
      <c r="B108" s="119">
        <v>608</v>
      </c>
      <c r="C108" s="132">
        <v>5</v>
      </c>
      <c r="D108" s="132">
        <v>3</v>
      </c>
      <c r="E108" s="132">
        <v>3</v>
      </c>
      <c r="F108" s="119">
        <v>0</v>
      </c>
      <c r="G108" s="132">
        <v>0</v>
      </c>
      <c r="H108" s="252" t="s">
        <v>244</v>
      </c>
      <c r="I108" s="234"/>
      <c r="J108" s="236">
        <f t="shared" ref="J108:O109" si="37">J109</f>
        <v>2373752.2999999998</v>
      </c>
      <c r="K108" s="121">
        <f t="shared" si="37"/>
        <v>100000</v>
      </c>
      <c r="L108" s="121">
        <f t="shared" si="37"/>
        <v>1750844.3599999999</v>
      </c>
      <c r="M108" s="121">
        <f t="shared" si="37"/>
        <v>120000</v>
      </c>
      <c r="N108" s="121">
        <f t="shared" si="37"/>
        <v>1770844.3599999999</v>
      </c>
      <c r="O108" s="121">
        <f t="shared" si="37"/>
        <v>140000</v>
      </c>
      <c r="Q108" s="122">
        <f t="shared" si="33"/>
        <v>569744.61</v>
      </c>
      <c r="R108" s="123">
        <f t="shared" si="34"/>
        <v>526482.44999999995</v>
      </c>
      <c r="S108" s="123">
        <f t="shared" si="35"/>
        <v>546482.44999999995</v>
      </c>
      <c r="V108" s="124">
        <v>608</v>
      </c>
      <c r="W108" s="125">
        <v>5</v>
      </c>
      <c r="X108" s="126">
        <v>3</v>
      </c>
      <c r="Y108" s="127" t="s">
        <v>81</v>
      </c>
      <c r="Z108" s="128" t="s">
        <v>15</v>
      </c>
      <c r="AA108" s="127" t="s">
        <v>29</v>
      </c>
      <c r="AB108" s="129" t="s">
        <v>282</v>
      </c>
      <c r="AC108" s="130" t="s">
        <v>242</v>
      </c>
      <c r="AD108" s="131">
        <v>243799</v>
      </c>
      <c r="AE108" s="131">
        <v>243799</v>
      </c>
      <c r="AF108" s="131">
        <v>243799</v>
      </c>
    </row>
    <row r="109" spans="1:34" ht="57" customHeight="1" x14ac:dyDescent="0.25">
      <c r="A109" s="118" t="s">
        <v>245</v>
      </c>
      <c r="B109" s="119">
        <v>608</v>
      </c>
      <c r="C109" s="132">
        <v>5</v>
      </c>
      <c r="D109" s="132">
        <v>3</v>
      </c>
      <c r="E109" s="132">
        <v>3</v>
      </c>
      <c r="F109" s="119">
        <v>1</v>
      </c>
      <c r="G109" s="132">
        <v>0</v>
      </c>
      <c r="H109" s="252" t="s">
        <v>244</v>
      </c>
      <c r="I109" s="234"/>
      <c r="J109" s="236">
        <f t="shared" si="37"/>
        <v>2373752.2999999998</v>
      </c>
      <c r="K109" s="121">
        <f t="shared" si="37"/>
        <v>100000</v>
      </c>
      <c r="L109" s="121">
        <f t="shared" si="37"/>
        <v>1750844.3599999999</v>
      </c>
      <c r="M109" s="121">
        <f t="shared" si="37"/>
        <v>120000</v>
      </c>
      <c r="N109" s="121">
        <f t="shared" si="37"/>
        <v>1770844.3599999999</v>
      </c>
      <c r="O109" s="121">
        <f t="shared" si="37"/>
        <v>140000</v>
      </c>
      <c r="Q109" s="122">
        <f t="shared" si="33"/>
        <v>130744.60999999999</v>
      </c>
      <c r="R109" s="123">
        <f t="shared" si="34"/>
        <v>76482.450000000012</v>
      </c>
      <c r="S109" s="123">
        <f t="shared" si="35"/>
        <v>76482.450000000012</v>
      </c>
      <c r="V109" s="124">
        <v>608</v>
      </c>
      <c r="W109" s="125">
        <v>5</v>
      </c>
      <c r="X109" s="126">
        <v>3</v>
      </c>
      <c r="Y109" s="127" t="s">
        <v>81</v>
      </c>
      <c r="Z109" s="128" t="s">
        <v>15</v>
      </c>
      <c r="AA109" s="127" t="s">
        <v>29</v>
      </c>
      <c r="AB109" s="129" t="s">
        <v>282</v>
      </c>
      <c r="AC109" s="130" t="s">
        <v>253</v>
      </c>
      <c r="AD109" s="131">
        <v>243799</v>
      </c>
      <c r="AE109" s="131">
        <v>243799</v>
      </c>
      <c r="AF109" s="131">
        <v>243799</v>
      </c>
    </row>
    <row r="110" spans="1:34" ht="21.75" customHeight="1" x14ac:dyDescent="0.25">
      <c r="A110" s="118" t="s">
        <v>280</v>
      </c>
      <c r="B110" s="119">
        <v>608</v>
      </c>
      <c r="C110" s="132">
        <v>5</v>
      </c>
      <c r="D110" s="132">
        <v>3</v>
      </c>
      <c r="E110" s="132">
        <v>3</v>
      </c>
      <c r="F110" s="119">
        <v>1</v>
      </c>
      <c r="G110" s="132">
        <v>5</v>
      </c>
      <c r="H110" s="252" t="s">
        <v>244</v>
      </c>
      <c r="I110" s="234"/>
      <c r="J110" s="236">
        <f>J111+J116+J121</f>
        <v>2373752.2999999998</v>
      </c>
      <c r="K110" s="121">
        <f>K111+K116</f>
        <v>100000</v>
      </c>
      <c r="L110" s="121">
        <f>L111+L116</f>
        <v>1750844.3599999999</v>
      </c>
      <c r="M110" s="121">
        <f>M111+M116</f>
        <v>120000</v>
      </c>
      <c r="N110" s="121">
        <f>N111+N116</f>
        <v>1770844.3599999999</v>
      </c>
      <c r="O110" s="121">
        <f>O111+O116</f>
        <v>140000</v>
      </c>
      <c r="Q110" s="122">
        <f t="shared" si="33"/>
        <v>130744.60999999999</v>
      </c>
      <c r="R110" s="123">
        <f t="shared" si="34"/>
        <v>76482.450000000012</v>
      </c>
      <c r="S110" s="123">
        <f t="shared" si="35"/>
        <v>76482.450000000012</v>
      </c>
      <c r="V110" s="124">
        <v>608</v>
      </c>
      <c r="W110" s="125">
        <v>5</v>
      </c>
      <c r="X110" s="126">
        <v>3</v>
      </c>
      <c r="Y110" s="127" t="s">
        <v>81</v>
      </c>
      <c r="Z110" s="128" t="s">
        <v>15</v>
      </c>
      <c r="AA110" s="127" t="s">
        <v>29</v>
      </c>
      <c r="AB110" s="129" t="s">
        <v>282</v>
      </c>
      <c r="AC110" s="130" t="s">
        <v>132</v>
      </c>
      <c r="AD110" s="131">
        <v>243799</v>
      </c>
      <c r="AE110" s="131">
        <v>243799</v>
      </c>
      <c r="AF110" s="131">
        <v>243799</v>
      </c>
    </row>
    <row r="111" spans="1:34" ht="30" customHeight="1" x14ac:dyDescent="0.25">
      <c r="A111" s="118" t="s">
        <v>281</v>
      </c>
      <c r="B111" s="119">
        <v>608</v>
      </c>
      <c r="C111" s="132">
        <v>5</v>
      </c>
      <c r="D111" s="132">
        <v>3</v>
      </c>
      <c r="E111" s="132">
        <v>3</v>
      </c>
      <c r="F111" s="119">
        <v>1</v>
      </c>
      <c r="G111" s="132">
        <v>5</v>
      </c>
      <c r="H111" s="234">
        <v>20010</v>
      </c>
      <c r="I111" s="234"/>
      <c r="J111" s="236">
        <f t="shared" ref="J111:O111" si="38">J113+J114</f>
        <v>813543.61</v>
      </c>
      <c r="K111" s="121">
        <f t="shared" si="38"/>
        <v>0</v>
      </c>
      <c r="L111" s="121">
        <f t="shared" si="38"/>
        <v>770281.45</v>
      </c>
      <c r="M111" s="121">
        <f t="shared" si="38"/>
        <v>0</v>
      </c>
      <c r="N111" s="121">
        <f t="shared" si="38"/>
        <v>790281.45</v>
      </c>
      <c r="O111" s="121">
        <f t="shared" si="38"/>
        <v>0</v>
      </c>
      <c r="Q111" s="122">
        <f t="shared" si="33"/>
        <v>-310717.75</v>
      </c>
      <c r="R111" s="123">
        <f t="shared" si="34"/>
        <v>-31455.869999999995</v>
      </c>
      <c r="S111" s="123">
        <f t="shared" si="35"/>
        <v>-134125.20999999996</v>
      </c>
      <c r="V111" s="124">
        <v>608</v>
      </c>
      <c r="W111" s="125">
        <v>5</v>
      </c>
      <c r="X111" s="126">
        <v>3</v>
      </c>
      <c r="Y111" s="127" t="s">
        <v>81</v>
      </c>
      <c r="Z111" s="128" t="s">
        <v>15</v>
      </c>
      <c r="AA111" s="127" t="s">
        <v>29</v>
      </c>
      <c r="AB111" s="129" t="s">
        <v>260</v>
      </c>
      <c r="AC111" s="130" t="s">
        <v>242</v>
      </c>
      <c r="AD111" s="131">
        <v>749717.75</v>
      </c>
      <c r="AE111" s="131">
        <v>481455.87</v>
      </c>
      <c r="AF111" s="131">
        <v>604125.21</v>
      </c>
    </row>
    <row r="112" spans="1:34" s="238" customFormat="1" ht="38.25" customHeight="1" x14ac:dyDescent="0.25">
      <c r="A112" s="118" t="s">
        <v>249</v>
      </c>
      <c r="B112" s="119">
        <v>608</v>
      </c>
      <c r="C112" s="132">
        <v>5</v>
      </c>
      <c r="D112" s="132">
        <v>3</v>
      </c>
      <c r="E112" s="132">
        <v>3</v>
      </c>
      <c r="F112" s="119">
        <v>1</v>
      </c>
      <c r="G112" s="132">
        <v>5</v>
      </c>
      <c r="H112" s="234">
        <v>20010</v>
      </c>
      <c r="I112" s="234">
        <v>100</v>
      </c>
      <c r="J112" s="236">
        <f t="shared" ref="J112:O112" si="39">J113</f>
        <v>374543.61</v>
      </c>
      <c r="K112" s="121">
        <f t="shared" si="39"/>
        <v>0</v>
      </c>
      <c r="L112" s="121">
        <f t="shared" si="39"/>
        <v>320281.45</v>
      </c>
      <c r="M112" s="121">
        <f t="shared" si="39"/>
        <v>0</v>
      </c>
      <c r="N112" s="121">
        <f t="shared" si="39"/>
        <v>320281.45</v>
      </c>
      <c r="O112" s="121">
        <f t="shared" si="39"/>
        <v>0</v>
      </c>
      <c r="Q112" s="239">
        <f t="shared" si="33"/>
        <v>189282.25</v>
      </c>
      <c r="R112" s="239">
        <f t="shared" si="34"/>
        <v>194039.3</v>
      </c>
      <c r="S112" s="239">
        <f t="shared" si="35"/>
        <v>207796.36</v>
      </c>
      <c r="V112" s="240">
        <v>608</v>
      </c>
      <c r="W112" s="241">
        <v>5</v>
      </c>
      <c r="X112" s="242">
        <v>3</v>
      </c>
      <c r="Y112" s="243" t="s">
        <v>81</v>
      </c>
      <c r="Z112" s="244" t="s">
        <v>15</v>
      </c>
      <c r="AA112" s="243" t="s">
        <v>29</v>
      </c>
      <c r="AB112" s="245" t="s">
        <v>260</v>
      </c>
      <c r="AC112" s="246" t="s">
        <v>250</v>
      </c>
      <c r="AD112" s="247">
        <v>249717.75</v>
      </c>
      <c r="AE112" s="247">
        <v>255960.7</v>
      </c>
      <c r="AF112" s="247">
        <v>262203.64</v>
      </c>
      <c r="AG112" s="248"/>
      <c r="AH112" s="248"/>
    </row>
    <row r="113" spans="1:34" ht="42" customHeight="1" x14ac:dyDescent="0.25">
      <c r="A113" s="118" t="s">
        <v>283</v>
      </c>
      <c r="B113" s="119">
        <v>608</v>
      </c>
      <c r="C113" s="132">
        <v>5</v>
      </c>
      <c r="D113" s="132">
        <v>3</v>
      </c>
      <c r="E113" s="132">
        <v>3</v>
      </c>
      <c r="F113" s="119">
        <v>1</v>
      </c>
      <c r="G113" s="132">
        <v>5</v>
      </c>
      <c r="H113" s="234">
        <v>20010</v>
      </c>
      <c r="I113" s="234">
        <v>110</v>
      </c>
      <c r="J113" s="236">
        <v>374543.61</v>
      </c>
      <c r="K113" s="121">
        <v>0</v>
      </c>
      <c r="L113" s="134">
        <v>320281.45</v>
      </c>
      <c r="M113" s="134">
        <v>0</v>
      </c>
      <c r="N113" s="134">
        <v>320281.45</v>
      </c>
      <c r="O113" s="134">
        <v>0</v>
      </c>
      <c r="Q113" s="122">
        <f t="shared" si="33"/>
        <v>1290490.94</v>
      </c>
      <c r="R113" s="123">
        <f t="shared" si="34"/>
        <v>724602.21</v>
      </c>
      <c r="S113" s="123">
        <f t="shared" si="35"/>
        <v>718359.27</v>
      </c>
      <c r="V113" s="124">
        <v>608</v>
      </c>
      <c r="W113" s="125">
        <v>5</v>
      </c>
      <c r="X113" s="126">
        <v>3</v>
      </c>
      <c r="Y113" s="127" t="s">
        <v>81</v>
      </c>
      <c r="Z113" s="128" t="s">
        <v>15</v>
      </c>
      <c r="AA113" s="127" t="s">
        <v>29</v>
      </c>
      <c r="AB113" s="129" t="s">
        <v>260</v>
      </c>
      <c r="AC113" s="130" t="s">
        <v>113</v>
      </c>
      <c r="AD113" s="131">
        <v>249717.75</v>
      </c>
      <c r="AE113" s="131">
        <v>255960.7</v>
      </c>
      <c r="AF113" s="131">
        <v>262203.64</v>
      </c>
    </row>
    <row r="114" spans="1:34" ht="58.5" customHeight="1" x14ac:dyDescent="0.25">
      <c r="A114" s="118" t="s">
        <v>252</v>
      </c>
      <c r="B114" s="119">
        <v>608</v>
      </c>
      <c r="C114" s="132">
        <v>5</v>
      </c>
      <c r="D114" s="132">
        <v>3</v>
      </c>
      <c r="E114" s="132">
        <v>3</v>
      </c>
      <c r="F114" s="119">
        <v>1</v>
      </c>
      <c r="G114" s="132">
        <v>5</v>
      </c>
      <c r="H114" s="234">
        <v>20010</v>
      </c>
      <c r="I114" s="234">
        <v>200</v>
      </c>
      <c r="J114" s="236">
        <f t="shared" ref="J114:O114" si="40">J115</f>
        <v>439000</v>
      </c>
      <c r="K114" s="121">
        <f t="shared" si="40"/>
        <v>0</v>
      </c>
      <c r="L114" s="121">
        <f t="shared" si="40"/>
        <v>450000</v>
      </c>
      <c r="M114" s="121">
        <f t="shared" si="40"/>
        <v>0</v>
      </c>
      <c r="N114" s="121">
        <f t="shared" si="40"/>
        <v>470000</v>
      </c>
      <c r="O114" s="121">
        <f t="shared" si="40"/>
        <v>0</v>
      </c>
      <c r="Q114" s="122">
        <f t="shared" si="33"/>
        <v>191465.12</v>
      </c>
      <c r="R114" s="123">
        <f t="shared" si="34"/>
        <v>415067.74</v>
      </c>
      <c r="S114" s="123">
        <f t="shared" si="35"/>
        <v>298641.34000000003</v>
      </c>
      <c r="V114" s="124">
        <v>608</v>
      </c>
      <c r="W114" s="125">
        <v>5</v>
      </c>
      <c r="X114" s="126">
        <v>3</v>
      </c>
      <c r="Y114" s="127" t="s">
        <v>81</v>
      </c>
      <c r="Z114" s="128" t="s">
        <v>15</v>
      </c>
      <c r="AA114" s="127" t="s">
        <v>29</v>
      </c>
      <c r="AB114" s="129" t="s">
        <v>260</v>
      </c>
      <c r="AC114" s="130" t="s">
        <v>253</v>
      </c>
      <c r="AD114" s="131">
        <v>500000</v>
      </c>
      <c r="AE114" s="131">
        <v>225495.17</v>
      </c>
      <c r="AF114" s="131">
        <v>341921.57</v>
      </c>
    </row>
    <row r="115" spans="1:34" ht="21" customHeight="1" x14ac:dyDescent="0.25">
      <c r="A115" s="233" t="s">
        <v>254</v>
      </c>
      <c r="B115" s="234">
        <v>608</v>
      </c>
      <c r="C115" s="235">
        <v>5</v>
      </c>
      <c r="D115" s="235">
        <v>3</v>
      </c>
      <c r="E115" s="235">
        <v>3</v>
      </c>
      <c r="F115" s="234">
        <v>1</v>
      </c>
      <c r="G115" s="235">
        <v>5</v>
      </c>
      <c r="H115" s="234">
        <v>20010</v>
      </c>
      <c r="I115" s="234">
        <v>240</v>
      </c>
      <c r="J115" s="236">
        <v>439000</v>
      </c>
      <c r="K115" s="236">
        <v>0</v>
      </c>
      <c r="L115" s="237">
        <v>450000</v>
      </c>
      <c r="M115" s="237">
        <v>0</v>
      </c>
      <c r="N115" s="237">
        <v>470000</v>
      </c>
      <c r="O115" s="237">
        <v>0</v>
      </c>
      <c r="Q115" s="122">
        <f t="shared" si="33"/>
        <v>191465.12</v>
      </c>
      <c r="R115" s="123">
        <f t="shared" si="34"/>
        <v>415067.74</v>
      </c>
      <c r="S115" s="123">
        <f t="shared" si="35"/>
        <v>298641.34000000003</v>
      </c>
      <c r="V115" s="124">
        <v>608</v>
      </c>
      <c r="W115" s="125">
        <v>5</v>
      </c>
      <c r="X115" s="126">
        <v>3</v>
      </c>
      <c r="Y115" s="127" t="s">
        <v>81</v>
      </c>
      <c r="Z115" s="128" t="s">
        <v>15</v>
      </c>
      <c r="AA115" s="127" t="s">
        <v>29</v>
      </c>
      <c r="AB115" s="129" t="s">
        <v>260</v>
      </c>
      <c r="AC115" s="130" t="s">
        <v>132</v>
      </c>
      <c r="AD115" s="131">
        <v>500000</v>
      </c>
      <c r="AE115" s="131">
        <v>225495.17</v>
      </c>
      <c r="AF115" s="131">
        <v>341921.57</v>
      </c>
    </row>
    <row r="116" spans="1:34" ht="38.25" x14ac:dyDescent="0.25">
      <c r="A116" s="118" t="s">
        <v>284</v>
      </c>
      <c r="B116" s="119">
        <v>608</v>
      </c>
      <c r="C116" s="132">
        <v>5</v>
      </c>
      <c r="D116" s="132">
        <v>3</v>
      </c>
      <c r="E116" s="132">
        <v>3</v>
      </c>
      <c r="F116" s="119">
        <v>1</v>
      </c>
      <c r="G116" s="132">
        <v>5</v>
      </c>
      <c r="H116" s="234">
        <v>20030</v>
      </c>
      <c r="I116" s="234"/>
      <c r="J116" s="236">
        <f t="shared" ref="J116:O116" si="41">J117+J119</f>
        <v>1540208.69</v>
      </c>
      <c r="K116" s="121">
        <f t="shared" si="41"/>
        <v>100000</v>
      </c>
      <c r="L116" s="121">
        <f t="shared" si="41"/>
        <v>980562.91</v>
      </c>
      <c r="M116" s="121">
        <f t="shared" si="41"/>
        <v>120000</v>
      </c>
      <c r="N116" s="121">
        <f t="shared" si="41"/>
        <v>980562.91</v>
      </c>
      <c r="O116" s="121">
        <f t="shared" si="41"/>
        <v>140000</v>
      </c>
      <c r="Q116" s="122">
        <f t="shared" si="33"/>
        <v>-164317.18000000005</v>
      </c>
      <c r="R116" s="123">
        <f t="shared" si="34"/>
        <v>-406765.97</v>
      </c>
      <c r="S116" s="123">
        <f t="shared" si="35"/>
        <v>-419491.97</v>
      </c>
      <c r="V116" s="124">
        <v>608</v>
      </c>
      <c r="W116" s="125">
        <v>5</v>
      </c>
      <c r="X116" s="126">
        <v>3</v>
      </c>
      <c r="Y116" s="127" t="s">
        <v>81</v>
      </c>
      <c r="Z116" s="128" t="s">
        <v>15</v>
      </c>
      <c r="AA116" s="127" t="s">
        <v>29</v>
      </c>
      <c r="AB116" s="129" t="s">
        <v>285</v>
      </c>
      <c r="AC116" s="130" t="s">
        <v>242</v>
      </c>
      <c r="AD116" s="131">
        <v>1013060.75</v>
      </c>
      <c r="AE116" s="131">
        <v>746765.97</v>
      </c>
      <c r="AF116" s="131">
        <v>759491.97</v>
      </c>
    </row>
    <row r="117" spans="1:34" s="238" customFormat="1" ht="25.5" customHeight="1" x14ac:dyDescent="0.25">
      <c r="A117" s="118" t="s">
        <v>249</v>
      </c>
      <c r="B117" s="119">
        <v>608</v>
      </c>
      <c r="C117" s="132">
        <v>5</v>
      </c>
      <c r="D117" s="132">
        <v>3</v>
      </c>
      <c r="E117" s="132">
        <v>3</v>
      </c>
      <c r="F117" s="119">
        <v>1</v>
      </c>
      <c r="G117" s="132">
        <v>5</v>
      </c>
      <c r="H117" s="234">
        <v>20030</v>
      </c>
      <c r="I117" s="234">
        <v>100</v>
      </c>
      <c r="J117" s="236">
        <f t="shared" ref="J117:O117" si="42">J118</f>
        <v>691465.12</v>
      </c>
      <c r="K117" s="121">
        <f t="shared" si="42"/>
        <v>0</v>
      </c>
      <c r="L117" s="121">
        <f t="shared" si="42"/>
        <v>640562.91</v>
      </c>
      <c r="M117" s="121">
        <f t="shared" si="42"/>
        <v>0</v>
      </c>
      <c r="N117" s="121">
        <f t="shared" si="42"/>
        <v>640562.91</v>
      </c>
      <c r="O117" s="121">
        <f t="shared" si="42"/>
        <v>0</v>
      </c>
      <c r="Q117" s="239">
        <f t="shared" si="33"/>
        <v>339703.6</v>
      </c>
      <c r="R117" s="239">
        <f t="shared" si="34"/>
        <v>-181765.96999999997</v>
      </c>
      <c r="S117" s="239">
        <f t="shared" si="35"/>
        <v>-194491.96999999997</v>
      </c>
      <c r="V117" s="240">
        <v>608</v>
      </c>
      <c r="W117" s="241">
        <v>5</v>
      </c>
      <c r="X117" s="242">
        <v>3</v>
      </c>
      <c r="Y117" s="243" t="s">
        <v>81</v>
      </c>
      <c r="Z117" s="244" t="s">
        <v>15</v>
      </c>
      <c r="AA117" s="243" t="s">
        <v>29</v>
      </c>
      <c r="AB117" s="245" t="s">
        <v>285</v>
      </c>
      <c r="AC117" s="246" t="s">
        <v>250</v>
      </c>
      <c r="AD117" s="247">
        <v>509039.97</v>
      </c>
      <c r="AE117" s="247">
        <v>521765.97</v>
      </c>
      <c r="AF117" s="247">
        <v>534491.97</v>
      </c>
      <c r="AG117" s="248"/>
      <c r="AH117" s="248"/>
    </row>
    <row r="118" spans="1:34" ht="32.25" customHeight="1" x14ac:dyDescent="0.25">
      <c r="A118" s="118" t="s">
        <v>283</v>
      </c>
      <c r="B118" s="119">
        <v>608</v>
      </c>
      <c r="C118" s="132">
        <v>5</v>
      </c>
      <c r="D118" s="132">
        <v>3</v>
      </c>
      <c r="E118" s="132">
        <v>3</v>
      </c>
      <c r="F118" s="119">
        <v>1</v>
      </c>
      <c r="G118" s="132">
        <v>5</v>
      </c>
      <c r="H118" s="234">
        <v>20030</v>
      </c>
      <c r="I118" s="234">
        <v>110</v>
      </c>
      <c r="J118" s="236">
        <v>691465.12</v>
      </c>
      <c r="K118" s="121">
        <v>0</v>
      </c>
      <c r="L118" s="134">
        <v>640562.91</v>
      </c>
      <c r="M118" s="134">
        <v>0</v>
      </c>
      <c r="N118" s="134">
        <v>640562.91</v>
      </c>
      <c r="O118" s="134">
        <v>0</v>
      </c>
      <c r="Q118" s="122"/>
      <c r="R118" s="123"/>
      <c r="S118" s="123"/>
      <c r="V118" s="124"/>
      <c r="W118" s="125"/>
      <c r="X118" s="126"/>
      <c r="Y118" s="127"/>
      <c r="Z118" s="128"/>
      <c r="AA118" s="127"/>
      <c r="AB118" s="129"/>
      <c r="AC118" s="130"/>
      <c r="AD118" s="131"/>
      <c r="AE118" s="131"/>
      <c r="AF118" s="131"/>
    </row>
    <row r="119" spans="1:34" ht="27" customHeight="1" x14ac:dyDescent="0.25">
      <c r="A119" s="118" t="s">
        <v>252</v>
      </c>
      <c r="B119" s="119">
        <v>608</v>
      </c>
      <c r="C119" s="132">
        <v>5</v>
      </c>
      <c r="D119" s="132">
        <v>3</v>
      </c>
      <c r="E119" s="132">
        <v>3</v>
      </c>
      <c r="F119" s="119">
        <v>1</v>
      </c>
      <c r="G119" s="132">
        <v>5</v>
      </c>
      <c r="H119" s="234">
        <v>20030</v>
      </c>
      <c r="I119" s="234">
        <v>200</v>
      </c>
      <c r="J119" s="236">
        <f t="shared" ref="J119:O119" si="43">J120</f>
        <v>848743.57</v>
      </c>
      <c r="K119" s="121">
        <f t="shared" si="43"/>
        <v>100000</v>
      </c>
      <c r="L119" s="121">
        <f t="shared" si="43"/>
        <v>340000</v>
      </c>
      <c r="M119" s="121">
        <f t="shared" si="43"/>
        <v>120000</v>
      </c>
      <c r="N119" s="121">
        <f t="shared" si="43"/>
        <v>340000</v>
      </c>
      <c r="O119" s="121">
        <f t="shared" si="43"/>
        <v>140000</v>
      </c>
      <c r="Q119" s="122"/>
      <c r="R119" s="123"/>
      <c r="S119" s="123"/>
      <c r="V119" s="124"/>
      <c r="W119" s="125"/>
      <c r="X119" s="126"/>
      <c r="Y119" s="127"/>
      <c r="Z119" s="128"/>
      <c r="AA119" s="127"/>
      <c r="AB119" s="129"/>
      <c r="AC119" s="130"/>
      <c r="AD119" s="131"/>
      <c r="AE119" s="131"/>
      <c r="AF119" s="131"/>
    </row>
    <row r="120" spans="1:34" s="238" customFormat="1" ht="33" customHeight="1" x14ac:dyDescent="0.25">
      <c r="A120" s="233" t="s">
        <v>254</v>
      </c>
      <c r="B120" s="234">
        <v>608</v>
      </c>
      <c r="C120" s="235">
        <v>5</v>
      </c>
      <c r="D120" s="235">
        <v>3</v>
      </c>
      <c r="E120" s="235">
        <v>3</v>
      </c>
      <c r="F120" s="234">
        <v>1</v>
      </c>
      <c r="G120" s="235">
        <v>5</v>
      </c>
      <c r="H120" s="234">
        <v>20030</v>
      </c>
      <c r="I120" s="234">
        <v>240</v>
      </c>
      <c r="J120" s="236">
        <v>848743.57</v>
      </c>
      <c r="K120" s="236">
        <v>100000</v>
      </c>
      <c r="L120" s="237">
        <v>340000</v>
      </c>
      <c r="M120" s="237">
        <v>120000</v>
      </c>
      <c r="N120" s="237">
        <v>340000</v>
      </c>
      <c r="O120" s="237">
        <v>140000</v>
      </c>
      <c r="Q120" s="239"/>
      <c r="R120" s="239"/>
      <c r="S120" s="239"/>
      <c r="V120" s="240"/>
      <c r="W120" s="241"/>
      <c r="X120" s="242"/>
      <c r="Y120" s="243"/>
      <c r="Z120" s="244"/>
      <c r="AA120" s="243"/>
      <c r="AB120" s="245"/>
      <c r="AC120" s="246"/>
      <c r="AD120" s="247"/>
      <c r="AE120" s="247"/>
      <c r="AF120" s="247"/>
      <c r="AG120" s="248"/>
      <c r="AH120" s="248"/>
    </row>
    <row r="121" spans="1:34" ht="15" customHeight="1" x14ac:dyDescent="0.25">
      <c r="A121" s="118" t="s">
        <v>286</v>
      </c>
      <c r="B121" s="119">
        <v>608</v>
      </c>
      <c r="C121" s="132">
        <v>5</v>
      </c>
      <c r="D121" s="132">
        <v>3</v>
      </c>
      <c r="E121" s="132">
        <v>3</v>
      </c>
      <c r="F121" s="119">
        <v>1</v>
      </c>
      <c r="G121" s="132">
        <v>5</v>
      </c>
      <c r="H121" s="234">
        <v>20120</v>
      </c>
      <c r="I121" s="234"/>
      <c r="J121" s="236">
        <f t="shared" ref="J121:O122" si="44">J122</f>
        <v>20000</v>
      </c>
      <c r="K121" s="121">
        <f t="shared" si="44"/>
        <v>0</v>
      </c>
      <c r="L121" s="121">
        <f t="shared" si="44"/>
        <v>0</v>
      </c>
      <c r="M121" s="121">
        <f t="shared" si="44"/>
        <v>0</v>
      </c>
      <c r="N121" s="121">
        <f t="shared" si="44"/>
        <v>0</v>
      </c>
      <c r="O121" s="121">
        <f t="shared" si="44"/>
        <v>0</v>
      </c>
      <c r="Q121" s="122">
        <f t="shared" ref="Q121:Q145" si="45">J124-AD121</f>
        <v>-585000</v>
      </c>
      <c r="R121" s="123">
        <f t="shared" ref="R121:R145" si="46">L124-AE121</f>
        <v>50000</v>
      </c>
      <c r="S121" s="123">
        <f t="shared" ref="S121:S145" si="47">N124-AF121</f>
        <v>-50000</v>
      </c>
      <c r="V121" s="124">
        <v>608</v>
      </c>
      <c r="W121" s="125">
        <v>5</v>
      </c>
      <c r="X121" s="126">
        <v>3</v>
      </c>
      <c r="Y121" s="127" t="s">
        <v>20</v>
      </c>
      <c r="Z121" s="128">
        <v>0</v>
      </c>
      <c r="AA121" s="127">
        <v>0</v>
      </c>
      <c r="AB121" s="129">
        <v>0</v>
      </c>
      <c r="AC121" s="130" t="s">
        <v>242</v>
      </c>
      <c r="AD121" s="131">
        <v>600000</v>
      </c>
      <c r="AE121" s="131">
        <v>150000</v>
      </c>
      <c r="AF121" s="131">
        <v>150000</v>
      </c>
    </row>
    <row r="122" spans="1:34" ht="17.25" customHeight="1" x14ac:dyDescent="0.25">
      <c r="A122" s="154" t="s">
        <v>252</v>
      </c>
      <c r="B122" s="119">
        <v>608</v>
      </c>
      <c r="C122" s="132">
        <v>5</v>
      </c>
      <c r="D122" s="132">
        <v>3</v>
      </c>
      <c r="E122" s="132">
        <v>3</v>
      </c>
      <c r="F122" s="119">
        <v>1</v>
      </c>
      <c r="G122" s="132">
        <v>5</v>
      </c>
      <c r="H122" s="234">
        <v>20120</v>
      </c>
      <c r="I122" s="234">
        <v>200</v>
      </c>
      <c r="J122" s="236">
        <f t="shared" si="44"/>
        <v>20000</v>
      </c>
      <c r="K122" s="121">
        <f t="shared" si="44"/>
        <v>0</v>
      </c>
      <c r="L122" s="121">
        <f t="shared" si="44"/>
        <v>0</v>
      </c>
      <c r="M122" s="121">
        <f t="shared" si="44"/>
        <v>0</v>
      </c>
      <c r="N122" s="121">
        <f t="shared" si="44"/>
        <v>0</v>
      </c>
      <c r="O122" s="121">
        <f t="shared" si="44"/>
        <v>0</v>
      </c>
      <c r="Q122" s="122">
        <f t="shared" si="45"/>
        <v>-585000</v>
      </c>
      <c r="R122" s="123">
        <f t="shared" si="46"/>
        <v>50000</v>
      </c>
      <c r="S122" s="123">
        <f t="shared" si="47"/>
        <v>-50000</v>
      </c>
      <c r="V122" s="124">
        <v>608</v>
      </c>
      <c r="W122" s="125">
        <v>5</v>
      </c>
      <c r="X122" s="126">
        <v>3</v>
      </c>
      <c r="Y122" s="127" t="s">
        <v>20</v>
      </c>
      <c r="Z122" s="128" t="s">
        <v>16</v>
      </c>
      <c r="AA122" s="127">
        <v>0</v>
      </c>
      <c r="AB122" s="129">
        <v>0</v>
      </c>
      <c r="AC122" s="130" t="s">
        <v>242</v>
      </c>
      <c r="AD122" s="131">
        <v>600000</v>
      </c>
      <c r="AE122" s="131">
        <v>150000</v>
      </c>
      <c r="AF122" s="131">
        <v>150000</v>
      </c>
    </row>
    <row r="123" spans="1:34" ht="28.9" customHeight="1" x14ac:dyDescent="0.25">
      <c r="A123" s="250" t="s">
        <v>254</v>
      </c>
      <c r="B123" s="234">
        <v>608</v>
      </c>
      <c r="C123" s="235">
        <v>5</v>
      </c>
      <c r="D123" s="235">
        <v>3</v>
      </c>
      <c r="E123" s="235">
        <v>3</v>
      </c>
      <c r="F123" s="234">
        <v>1</v>
      </c>
      <c r="G123" s="235">
        <v>5</v>
      </c>
      <c r="H123" s="234">
        <v>20120</v>
      </c>
      <c r="I123" s="234">
        <v>240</v>
      </c>
      <c r="J123" s="236">
        <v>20000</v>
      </c>
      <c r="K123" s="236">
        <v>0</v>
      </c>
      <c r="L123" s="237">
        <v>0</v>
      </c>
      <c r="M123" s="237">
        <v>0</v>
      </c>
      <c r="N123" s="237">
        <v>0</v>
      </c>
      <c r="O123" s="237">
        <v>0</v>
      </c>
      <c r="Q123" s="122">
        <f t="shared" si="45"/>
        <v>-585000</v>
      </c>
      <c r="R123" s="123">
        <f t="shared" si="46"/>
        <v>50000</v>
      </c>
      <c r="S123" s="123">
        <f t="shared" si="47"/>
        <v>-50000</v>
      </c>
      <c r="V123" s="124">
        <v>608</v>
      </c>
      <c r="W123" s="125">
        <v>5</v>
      </c>
      <c r="X123" s="126">
        <v>3</v>
      </c>
      <c r="Y123" s="127" t="s">
        <v>20</v>
      </c>
      <c r="Z123" s="128" t="s">
        <v>16</v>
      </c>
      <c r="AA123" s="127" t="s">
        <v>22</v>
      </c>
      <c r="AB123" s="129">
        <v>0</v>
      </c>
      <c r="AC123" s="130" t="s">
        <v>242</v>
      </c>
      <c r="AD123" s="131">
        <v>600000</v>
      </c>
      <c r="AE123" s="131">
        <v>150000</v>
      </c>
      <c r="AF123" s="131">
        <v>150000</v>
      </c>
    </row>
    <row r="124" spans="1:34" ht="17.45" customHeight="1" x14ac:dyDescent="0.25">
      <c r="A124" s="154" t="s">
        <v>287</v>
      </c>
      <c r="B124" s="133">
        <v>608</v>
      </c>
      <c r="C124" s="132">
        <v>5</v>
      </c>
      <c r="D124" s="132">
        <v>3</v>
      </c>
      <c r="E124" s="133" t="s">
        <v>20</v>
      </c>
      <c r="F124" s="133" t="s">
        <v>288</v>
      </c>
      <c r="G124" s="133" t="s">
        <v>109</v>
      </c>
      <c r="H124" s="252" t="s">
        <v>244</v>
      </c>
      <c r="I124" s="252"/>
      <c r="J124" s="237">
        <f t="shared" ref="J124:O128" si="48">J125</f>
        <v>15000</v>
      </c>
      <c r="K124" s="134">
        <f t="shared" si="48"/>
        <v>0</v>
      </c>
      <c r="L124" s="134">
        <f t="shared" si="48"/>
        <v>200000</v>
      </c>
      <c r="M124" s="134">
        <f t="shared" si="48"/>
        <v>0</v>
      </c>
      <c r="N124" s="134">
        <f t="shared" si="48"/>
        <v>100000</v>
      </c>
      <c r="O124" s="134">
        <f t="shared" si="48"/>
        <v>0</v>
      </c>
      <c r="Q124" s="122">
        <f t="shared" si="45"/>
        <v>-585000</v>
      </c>
      <c r="R124" s="123">
        <f t="shared" si="46"/>
        <v>50000</v>
      </c>
      <c r="S124" s="123">
        <f t="shared" si="47"/>
        <v>-50000</v>
      </c>
      <c r="V124" s="124">
        <v>608</v>
      </c>
      <c r="W124" s="125">
        <v>5</v>
      </c>
      <c r="X124" s="126">
        <v>3</v>
      </c>
      <c r="Y124" s="127" t="s">
        <v>20</v>
      </c>
      <c r="Z124" s="128" t="s">
        <v>16</v>
      </c>
      <c r="AA124" s="127" t="s">
        <v>22</v>
      </c>
      <c r="AB124" s="129" t="s">
        <v>272</v>
      </c>
      <c r="AC124" s="130" t="s">
        <v>242</v>
      </c>
      <c r="AD124" s="131">
        <v>600000</v>
      </c>
      <c r="AE124" s="131">
        <v>150000</v>
      </c>
      <c r="AF124" s="131">
        <v>150000</v>
      </c>
    </row>
    <row r="125" spans="1:34" s="238" customFormat="1" ht="19.5" customHeight="1" x14ac:dyDescent="0.25">
      <c r="A125" s="154" t="s">
        <v>289</v>
      </c>
      <c r="B125" s="133">
        <v>608</v>
      </c>
      <c r="C125" s="132">
        <v>5</v>
      </c>
      <c r="D125" s="132">
        <v>3</v>
      </c>
      <c r="E125" s="155" t="s">
        <v>20</v>
      </c>
      <c r="F125" s="133" t="s">
        <v>16</v>
      </c>
      <c r="G125" s="133" t="s">
        <v>109</v>
      </c>
      <c r="H125" s="252" t="s">
        <v>244</v>
      </c>
      <c r="I125" s="252"/>
      <c r="J125" s="237">
        <f t="shared" si="48"/>
        <v>15000</v>
      </c>
      <c r="K125" s="134">
        <f t="shared" si="48"/>
        <v>0</v>
      </c>
      <c r="L125" s="134">
        <f t="shared" si="48"/>
        <v>200000</v>
      </c>
      <c r="M125" s="134">
        <f t="shared" si="48"/>
        <v>0</v>
      </c>
      <c r="N125" s="134">
        <f t="shared" si="48"/>
        <v>100000</v>
      </c>
      <c r="O125" s="134">
        <f t="shared" si="48"/>
        <v>0</v>
      </c>
      <c r="Q125" s="239">
        <f t="shared" si="45"/>
        <v>-585000</v>
      </c>
      <c r="R125" s="239">
        <f t="shared" si="46"/>
        <v>50000</v>
      </c>
      <c r="S125" s="239">
        <f t="shared" si="47"/>
        <v>-50000</v>
      </c>
      <c r="V125" s="240">
        <v>608</v>
      </c>
      <c r="W125" s="241">
        <v>5</v>
      </c>
      <c r="X125" s="242">
        <v>3</v>
      </c>
      <c r="Y125" s="243" t="s">
        <v>20</v>
      </c>
      <c r="Z125" s="244" t="s">
        <v>16</v>
      </c>
      <c r="AA125" s="243" t="s">
        <v>22</v>
      </c>
      <c r="AB125" s="245" t="s">
        <v>272</v>
      </c>
      <c r="AC125" s="246" t="s">
        <v>253</v>
      </c>
      <c r="AD125" s="247">
        <v>600000</v>
      </c>
      <c r="AE125" s="247">
        <v>150000</v>
      </c>
      <c r="AF125" s="247">
        <v>150000</v>
      </c>
      <c r="AG125" s="248"/>
      <c r="AH125" s="248"/>
    </row>
    <row r="126" spans="1:34" s="238" customFormat="1" ht="30.75" customHeight="1" x14ac:dyDescent="0.25">
      <c r="A126" s="154" t="s">
        <v>290</v>
      </c>
      <c r="B126" s="133">
        <v>608</v>
      </c>
      <c r="C126" s="132">
        <v>5</v>
      </c>
      <c r="D126" s="132">
        <v>3</v>
      </c>
      <c r="E126" s="133" t="s">
        <v>20</v>
      </c>
      <c r="F126" s="133" t="s">
        <v>16</v>
      </c>
      <c r="G126" s="133" t="s">
        <v>22</v>
      </c>
      <c r="H126" s="252" t="s">
        <v>244</v>
      </c>
      <c r="I126" s="252"/>
      <c r="J126" s="237">
        <f t="shared" si="48"/>
        <v>15000</v>
      </c>
      <c r="K126" s="134">
        <f t="shared" si="48"/>
        <v>0</v>
      </c>
      <c r="L126" s="134">
        <f t="shared" si="48"/>
        <v>200000</v>
      </c>
      <c r="M126" s="134">
        <f t="shared" si="48"/>
        <v>0</v>
      </c>
      <c r="N126" s="134">
        <f t="shared" si="48"/>
        <v>100000</v>
      </c>
      <c r="O126" s="134">
        <f t="shared" si="48"/>
        <v>0</v>
      </c>
      <c r="Q126" s="239">
        <f t="shared" si="45"/>
        <v>-585000</v>
      </c>
      <c r="R126" s="239">
        <f t="shared" si="46"/>
        <v>50000</v>
      </c>
      <c r="S126" s="239">
        <f t="shared" si="47"/>
        <v>-50000</v>
      </c>
      <c r="V126" s="240">
        <v>608</v>
      </c>
      <c r="W126" s="241">
        <v>5</v>
      </c>
      <c r="X126" s="242">
        <v>3</v>
      </c>
      <c r="Y126" s="243" t="s">
        <v>20</v>
      </c>
      <c r="Z126" s="244" t="s">
        <v>16</v>
      </c>
      <c r="AA126" s="243" t="s">
        <v>22</v>
      </c>
      <c r="AB126" s="245" t="s">
        <v>272</v>
      </c>
      <c r="AC126" s="246" t="s">
        <v>132</v>
      </c>
      <c r="AD126" s="247">
        <v>600000</v>
      </c>
      <c r="AE126" s="247">
        <v>150000</v>
      </c>
      <c r="AF126" s="247">
        <v>150000</v>
      </c>
      <c r="AG126" s="248"/>
      <c r="AH126" s="248"/>
    </row>
    <row r="127" spans="1:34" ht="18" customHeight="1" x14ac:dyDescent="0.25">
      <c r="A127" s="154" t="s">
        <v>291</v>
      </c>
      <c r="B127" s="133">
        <v>608</v>
      </c>
      <c r="C127" s="132">
        <v>5</v>
      </c>
      <c r="D127" s="132">
        <v>3</v>
      </c>
      <c r="E127" s="133" t="s">
        <v>20</v>
      </c>
      <c r="F127" s="133" t="s">
        <v>16</v>
      </c>
      <c r="G127" s="133" t="s">
        <v>22</v>
      </c>
      <c r="H127" s="252" t="s">
        <v>272</v>
      </c>
      <c r="I127" s="252"/>
      <c r="J127" s="237">
        <f t="shared" si="48"/>
        <v>15000</v>
      </c>
      <c r="K127" s="134">
        <f t="shared" si="48"/>
        <v>0</v>
      </c>
      <c r="L127" s="134">
        <f t="shared" si="48"/>
        <v>200000</v>
      </c>
      <c r="M127" s="134">
        <f t="shared" si="48"/>
        <v>0</v>
      </c>
      <c r="N127" s="134">
        <f t="shared" si="48"/>
        <v>100000</v>
      </c>
      <c r="O127" s="134">
        <f t="shared" si="48"/>
        <v>0</v>
      </c>
      <c r="Q127" s="122">
        <f t="shared" si="45"/>
        <v>10000</v>
      </c>
      <c r="R127" s="123">
        <f t="shared" si="46"/>
        <v>-12519</v>
      </c>
      <c r="S127" s="123">
        <f t="shared" si="47"/>
        <v>-12198</v>
      </c>
      <c r="V127" s="124">
        <v>608</v>
      </c>
      <c r="W127" s="125">
        <v>7</v>
      </c>
      <c r="X127" s="126">
        <v>-1</v>
      </c>
      <c r="Y127" s="127" t="s">
        <v>242</v>
      </c>
      <c r="Z127" s="128" t="s">
        <v>242</v>
      </c>
      <c r="AA127" s="127" t="s">
        <v>242</v>
      </c>
      <c r="AB127" s="129" t="s">
        <v>242</v>
      </c>
      <c r="AC127" s="130" t="s">
        <v>242</v>
      </c>
      <c r="AD127" s="131">
        <v>25000</v>
      </c>
      <c r="AE127" s="131">
        <v>25000</v>
      </c>
      <c r="AF127" s="131">
        <v>25000</v>
      </c>
    </row>
    <row r="128" spans="1:34" ht="15" customHeight="1" x14ac:dyDescent="0.25">
      <c r="A128" s="250" t="s">
        <v>252</v>
      </c>
      <c r="B128" s="252">
        <v>608</v>
      </c>
      <c r="C128" s="235">
        <v>5</v>
      </c>
      <c r="D128" s="235">
        <v>3</v>
      </c>
      <c r="E128" s="252" t="s">
        <v>20</v>
      </c>
      <c r="F128" s="252" t="s">
        <v>16</v>
      </c>
      <c r="G128" s="252" t="s">
        <v>22</v>
      </c>
      <c r="H128" s="252" t="s">
        <v>272</v>
      </c>
      <c r="I128" s="252">
        <v>200</v>
      </c>
      <c r="J128" s="237">
        <f t="shared" si="48"/>
        <v>15000</v>
      </c>
      <c r="K128" s="237">
        <f t="shared" si="48"/>
        <v>0</v>
      </c>
      <c r="L128" s="237">
        <f t="shared" si="48"/>
        <v>200000</v>
      </c>
      <c r="M128" s="237">
        <f t="shared" si="48"/>
        <v>0</v>
      </c>
      <c r="N128" s="237">
        <f t="shared" si="48"/>
        <v>100000</v>
      </c>
      <c r="O128" s="237">
        <f t="shared" si="48"/>
        <v>0</v>
      </c>
      <c r="Q128" s="122">
        <f t="shared" si="45"/>
        <v>10000</v>
      </c>
      <c r="R128" s="123">
        <f t="shared" si="46"/>
        <v>-12519</v>
      </c>
      <c r="S128" s="123">
        <f t="shared" si="47"/>
        <v>-12198</v>
      </c>
      <c r="V128" s="124">
        <v>608</v>
      </c>
      <c r="W128" s="125">
        <v>7</v>
      </c>
      <c r="X128" s="126">
        <v>7</v>
      </c>
      <c r="Y128" s="127" t="s">
        <v>242</v>
      </c>
      <c r="Z128" s="128" t="s">
        <v>242</v>
      </c>
      <c r="AA128" s="127" t="s">
        <v>242</v>
      </c>
      <c r="AB128" s="129" t="s">
        <v>242</v>
      </c>
      <c r="AC128" s="130" t="s">
        <v>242</v>
      </c>
      <c r="AD128" s="131">
        <v>25000</v>
      </c>
      <c r="AE128" s="131">
        <v>25000</v>
      </c>
      <c r="AF128" s="131">
        <v>25000</v>
      </c>
    </row>
    <row r="129" spans="1:34" ht="41.25" customHeight="1" x14ac:dyDescent="0.25">
      <c r="A129" s="250" t="s">
        <v>254</v>
      </c>
      <c r="B129" s="252">
        <v>608</v>
      </c>
      <c r="C129" s="235">
        <v>5</v>
      </c>
      <c r="D129" s="235">
        <v>3</v>
      </c>
      <c r="E129" s="252" t="s">
        <v>20</v>
      </c>
      <c r="F129" s="252" t="s">
        <v>16</v>
      </c>
      <c r="G129" s="252" t="s">
        <v>22</v>
      </c>
      <c r="H129" s="252" t="s">
        <v>272</v>
      </c>
      <c r="I129" s="252">
        <v>240</v>
      </c>
      <c r="J129" s="236">
        <v>15000</v>
      </c>
      <c r="K129" s="237">
        <v>0</v>
      </c>
      <c r="L129" s="237">
        <v>200000</v>
      </c>
      <c r="M129" s="236">
        <v>0</v>
      </c>
      <c r="N129" s="236">
        <v>100000</v>
      </c>
      <c r="O129" s="236">
        <v>0</v>
      </c>
      <c r="Q129" s="122">
        <f t="shared" si="45"/>
        <v>10000</v>
      </c>
      <c r="R129" s="123">
        <f t="shared" si="46"/>
        <v>-12519</v>
      </c>
      <c r="S129" s="123">
        <f t="shared" si="47"/>
        <v>-12198</v>
      </c>
      <c r="V129" s="124">
        <v>608</v>
      </c>
      <c r="W129" s="125">
        <v>7</v>
      </c>
      <c r="X129" s="126">
        <v>7</v>
      </c>
      <c r="Y129" s="127" t="s">
        <v>81</v>
      </c>
      <c r="Z129" s="128">
        <v>0</v>
      </c>
      <c r="AA129" s="127">
        <v>0</v>
      </c>
      <c r="AB129" s="129">
        <v>0</v>
      </c>
      <c r="AC129" s="130" t="s">
        <v>242</v>
      </c>
      <c r="AD129" s="131">
        <v>25000</v>
      </c>
      <c r="AE129" s="131">
        <v>25000</v>
      </c>
      <c r="AF129" s="131">
        <v>25000</v>
      </c>
    </row>
    <row r="130" spans="1:34" ht="16.5" customHeight="1" x14ac:dyDescent="0.25">
      <c r="A130" s="154" t="s">
        <v>225</v>
      </c>
      <c r="B130" s="119">
        <v>608</v>
      </c>
      <c r="C130" s="132">
        <v>7</v>
      </c>
      <c r="D130" s="132">
        <v>0</v>
      </c>
      <c r="E130" s="119"/>
      <c r="F130" s="119"/>
      <c r="G130" s="119"/>
      <c r="H130" s="234"/>
      <c r="I130" s="234"/>
      <c r="J130" s="236">
        <f t="shared" ref="J130:O130" si="49">J131</f>
        <v>35000</v>
      </c>
      <c r="K130" s="121">
        <f t="shared" si="49"/>
        <v>0</v>
      </c>
      <c r="L130" s="121">
        <f t="shared" si="49"/>
        <v>12481</v>
      </c>
      <c r="M130" s="121">
        <f t="shared" si="49"/>
        <v>0</v>
      </c>
      <c r="N130" s="121">
        <f t="shared" si="49"/>
        <v>12802</v>
      </c>
      <c r="O130" s="121">
        <f t="shared" si="49"/>
        <v>0</v>
      </c>
      <c r="Q130" s="122">
        <f t="shared" si="45"/>
        <v>10000</v>
      </c>
      <c r="R130" s="123">
        <f t="shared" si="46"/>
        <v>-12519</v>
      </c>
      <c r="S130" s="123">
        <f t="shared" si="47"/>
        <v>-12198</v>
      </c>
      <c r="V130" s="124">
        <v>608</v>
      </c>
      <c r="W130" s="125">
        <v>7</v>
      </c>
      <c r="X130" s="126">
        <v>7</v>
      </c>
      <c r="Y130" s="127" t="s">
        <v>81</v>
      </c>
      <c r="Z130" s="128" t="s">
        <v>16</v>
      </c>
      <c r="AA130" s="127">
        <v>0</v>
      </c>
      <c r="AB130" s="129">
        <v>0</v>
      </c>
      <c r="AC130" s="130" t="s">
        <v>242</v>
      </c>
      <c r="AD130" s="131">
        <v>25000</v>
      </c>
      <c r="AE130" s="131">
        <v>25000</v>
      </c>
      <c r="AF130" s="131">
        <v>25000</v>
      </c>
    </row>
    <row r="131" spans="1:34" ht="39" customHeight="1" x14ac:dyDescent="0.25">
      <c r="A131" s="154" t="s">
        <v>226</v>
      </c>
      <c r="B131" s="119">
        <v>608</v>
      </c>
      <c r="C131" s="132">
        <v>7</v>
      </c>
      <c r="D131" s="132">
        <v>7</v>
      </c>
      <c r="E131" s="119"/>
      <c r="F131" s="119"/>
      <c r="G131" s="119"/>
      <c r="H131" s="234"/>
      <c r="I131" s="234"/>
      <c r="J131" s="236">
        <f t="shared" ref="J131:O131" si="50">J133</f>
        <v>35000</v>
      </c>
      <c r="K131" s="121">
        <f t="shared" si="50"/>
        <v>0</v>
      </c>
      <c r="L131" s="121">
        <f t="shared" si="50"/>
        <v>12481</v>
      </c>
      <c r="M131" s="121">
        <f t="shared" si="50"/>
        <v>0</v>
      </c>
      <c r="N131" s="121">
        <f t="shared" si="50"/>
        <v>12802</v>
      </c>
      <c r="O131" s="121">
        <f t="shared" si="50"/>
        <v>0</v>
      </c>
      <c r="Q131" s="122">
        <f t="shared" si="45"/>
        <v>10000</v>
      </c>
      <c r="R131" s="123">
        <f t="shared" si="46"/>
        <v>-12519</v>
      </c>
      <c r="S131" s="123">
        <f t="shared" si="47"/>
        <v>-12198</v>
      </c>
      <c r="V131" s="124">
        <v>608</v>
      </c>
      <c r="W131" s="125">
        <v>7</v>
      </c>
      <c r="X131" s="126">
        <v>7</v>
      </c>
      <c r="Y131" s="127" t="s">
        <v>81</v>
      </c>
      <c r="Z131" s="128" t="s">
        <v>16</v>
      </c>
      <c r="AA131" s="127" t="s">
        <v>22</v>
      </c>
      <c r="AB131" s="129">
        <v>0</v>
      </c>
      <c r="AC131" s="130" t="s">
        <v>242</v>
      </c>
      <c r="AD131" s="131">
        <v>25000</v>
      </c>
      <c r="AE131" s="131">
        <v>25000</v>
      </c>
      <c r="AF131" s="131">
        <v>25000</v>
      </c>
    </row>
    <row r="132" spans="1:34" ht="25.5" customHeight="1" x14ac:dyDescent="0.25">
      <c r="A132" s="154" t="s">
        <v>243</v>
      </c>
      <c r="B132" s="119">
        <v>608</v>
      </c>
      <c r="C132" s="132">
        <v>7</v>
      </c>
      <c r="D132" s="132">
        <v>7</v>
      </c>
      <c r="E132" s="132">
        <v>3</v>
      </c>
      <c r="F132" s="119">
        <v>0</v>
      </c>
      <c r="G132" s="132">
        <v>0</v>
      </c>
      <c r="H132" s="252" t="s">
        <v>244</v>
      </c>
      <c r="I132" s="234"/>
      <c r="J132" s="236">
        <f t="shared" ref="J132:O136" si="51">J133</f>
        <v>35000</v>
      </c>
      <c r="K132" s="121">
        <f t="shared" si="51"/>
        <v>0</v>
      </c>
      <c r="L132" s="121">
        <f t="shared" si="51"/>
        <v>12481</v>
      </c>
      <c r="M132" s="121">
        <f t="shared" si="51"/>
        <v>0</v>
      </c>
      <c r="N132" s="121">
        <f t="shared" si="51"/>
        <v>12802</v>
      </c>
      <c r="O132" s="121">
        <f t="shared" si="51"/>
        <v>0</v>
      </c>
      <c r="Q132" s="122">
        <f t="shared" si="45"/>
        <v>10000</v>
      </c>
      <c r="R132" s="123">
        <f t="shared" si="46"/>
        <v>-12519</v>
      </c>
      <c r="S132" s="123">
        <f t="shared" si="47"/>
        <v>-12198</v>
      </c>
      <c r="V132" s="124">
        <v>608</v>
      </c>
      <c r="W132" s="125">
        <v>7</v>
      </c>
      <c r="X132" s="126">
        <v>7</v>
      </c>
      <c r="Y132" s="127" t="s">
        <v>81</v>
      </c>
      <c r="Z132" s="128" t="s">
        <v>16</v>
      </c>
      <c r="AA132" s="127" t="s">
        <v>22</v>
      </c>
      <c r="AB132" s="129" t="s">
        <v>272</v>
      </c>
      <c r="AC132" s="130" t="s">
        <v>242</v>
      </c>
      <c r="AD132" s="131">
        <v>25000</v>
      </c>
      <c r="AE132" s="131">
        <v>25000</v>
      </c>
      <c r="AF132" s="131">
        <v>25000</v>
      </c>
    </row>
    <row r="133" spans="1:34" ht="27" customHeight="1" x14ac:dyDescent="0.25">
      <c r="A133" s="154" t="s">
        <v>292</v>
      </c>
      <c r="B133" s="119">
        <v>608</v>
      </c>
      <c r="C133" s="132">
        <v>7</v>
      </c>
      <c r="D133" s="132">
        <v>7</v>
      </c>
      <c r="E133" s="132">
        <v>3</v>
      </c>
      <c r="F133" s="119">
        <v>2</v>
      </c>
      <c r="G133" s="132">
        <v>0</v>
      </c>
      <c r="H133" s="252" t="s">
        <v>244</v>
      </c>
      <c r="I133" s="234"/>
      <c r="J133" s="236">
        <f t="shared" si="51"/>
        <v>35000</v>
      </c>
      <c r="K133" s="121">
        <f t="shared" si="51"/>
        <v>0</v>
      </c>
      <c r="L133" s="121">
        <f t="shared" si="51"/>
        <v>12481</v>
      </c>
      <c r="M133" s="121">
        <f t="shared" si="51"/>
        <v>0</v>
      </c>
      <c r="N133" s="121">
        <f t="shared" si="51"/>
        <v>12802</v>
      </c>
      <c r="O133" s="121">
        <f t="shared" si="51"/>
        <v>0</v>
      </c>
      <c r="Q133" s="122">
        <f t="shared" si="45"/>
        <v>10000</v>
      </c>
      <c r="R133" s="123">
        <f t="shared" si="46"/>
        <v>-12519</v>
      </c>
      <c r="S133" s="123">
        <f t="shared" si="47"/>
        <v>-12198</v>
      </c>
      <c r="V133" s="124">
        <v>608</v>
      </c>
      <c r="W133" s="125">
        <v>7</v>
      </c>
      <c r="X133" s="126">
        <v>7</v>
      </c>
      <c r="Y133" s="127" t="s">
        <v>81</v>
      </c>
      <c r="Z133" s="128" t="s">
        <v>16</v>
      </c>
      <c r="AA133" s="127" t="s">
        <v>22</v>
      </c>
      <c r="AB133" s="129" t="s">
        <v>272</v>
      </c>
      <c r="AC133" s="130" t="s">
        <v>253</v>
      </c>
      <c r="AD133" s="131">
        <v>25000</v>
      </c>
      <c r="AE133" s="131">
        <v>25000</v>
      </c>
      <c r="AF133" s="131">
        <v>25000</v>
      </c>
    </row>
    <row r="134" spans="1:34" ht="38.25" x14ac:dyDescent="0.25">
      <c r="A134" s="154" t="s">
        <v>293</v>
      </c>
      <c r="B134" s="119">
        <v>608</v>
      </c>
      <c r="C134" s="132">
        <v>7</v>
      </c>
      <c r="D134" s="132">
        <v>7</v>
      </c>
      <c r="E134" s="132">
        <v>3</v>
      </c>
      <c r="F134" s="119">
        <v>2</v>
      </c>
      <c r="G134" s="132">
        <v>1</v>
      </c>
      <c r="H134" s="252" t="s">
        <v>244</v>
      </c>
      <c r="I134" s="234"/>
      <c r="J134" s="236">
        <f t="shared" si="51"/>
        <v>35000</v>
      </c>
      <c r="K134" s="121">
        <f t="shared" si="51"/>
        <v>0</v>
      </c>
      <c r="L134" s="121">
        <f t="shared" si="51"/>
        <v>12481</v>
      </c>
      <c r="M134" s="121">
        <f t="shared" si="51"/>
        <v>0</v>
      </c>
      <c r="N134" s="121">
        <f t="shared" si="51"/>
        <v>12802</v>
      </c>
      <c r="O134" s="121">
        <f t="shared" si="51"/>
        <v>0</v>
      </c>
      <c r="Q134" s="122">
        <f t="shared" si="45"/>
        <v>10000</v>
      </c>
      <c r="R134" s="123">
        <f t="shared" si="46"/>
        <v>-12519</v>
      </c>
      <c r="S134" s="123">
        <f t="shared" si="47"/>
        <v>-12198</v>
      </c>
      <c r="V134" s="124">
        <v>608</v>
      </c>
      <c r="W134" s="125">
        <v>7</v>
      </c>
      <c r="X134" s="126">
        <v>7</v>
      </c>
      <c r="Y134" s="127" t="s">
        <v>81</v>
      </c>
      <c r="Z134" s="128" t="s">
        <v>16</v>
      </c>
      <c r="AA134" s="127" t="s">
        <v>22</v>
      </c>
      <c r="AB134" s="129" t="s">
        <v>272</v>
      </c>
      <c r="AC134" s="130" t="s">
        <v>132</v>
      </c>
      <c r="AD134" s="131">
        <v>25000</v>
      </c>
      <c r="AE134" s="131">
        <v>25000</v>
      </c>
      <c r="AF134" s="131">
        <v>25000</v>
      </c>
    </row>
    <row r="135" spans="1:34" s="238" customFormat="1" ht="21" customHeight="1" x14ac:dyDescent="0.25">
      <c r="A135" s="118" t="s">
        <v>294</v>
      </c>
      <c r="B135" s="119">
        <v>608</v>
      </c>
      <c r="C135" s="132">
        <v>7</v>
      </c>
      <c r="D135" s="132">
        <v>7</v>
      </c>
      <c r="E135" s="132">
        <v>3</v>
      </c>
      <c r="F135" s="119">
        <v>2</v>
      </c>
      <c r="G135" s="132">
        <v>1</v>
      </c>
      <c r="H135" s="234">
        <v>20020</v>
      </c>
      <c r="I135" s="234"/>
      <c r="J135" s="236">
        <f t="shared" si="51"/>
        <v>35000</v>
      </c>
      <c r="K135" s="121">
        <f t="shared" si="51"/>
        <v>0</v>
      </c>
      <c r="L135" s="121">
        <f t="shared" si="51"/>
        <v>12481</v>
      </c>
      <c r="M135" s="121">
        <f t="shared" si="51"/>
        <v>0</v>
      </c>
      <c r="N135" s="121">
        <f t="shared" si="51"/>
        <v>12802</v>
      </c>
      <c r="O135" s="121">
        <f t="shared" si="51"/>
        <v>0</v>
      </c>
      <c r="Q135" s="239">
        <f t="shared" si="45"/>
        <v>765835.28000000026</v>
      </c>
      <c r="R135" s="239">
        <f t="shared" si="46"/>
        <v>-640376.46999999974</v>
      </c>
      <c r="S135" s="239">
        <f t="shared" si="47"/>
        <v>-766500.35000000009</v>
      </c>
      <c r="V135" s="240">
        <v>608</v>
      </c>
      <c r="W135" s="241">
        <v>8</v>
      </c>
      <c r="X135" s="242">
        <v>-1</v>
      </c>
      <c r="Y135" s="243" t="s">
        <v>242</v>
      </c>
      <c r="Z135" s="244" t="s">
        <v>242</v>
      </c>
      <c r="AA135" s="243" t="s">
        <v>242</v>
      </c>
      <c r="AB135" s="245" t="s">
        <v>242</v>
      </c>
      <c r="AC135" s="246" t="s">
        <v>242</v>
      </c>
      <c r="AD135" s="247">
        <v>2950000</v>
      </c>
      <c r="AE135" s="247">
        <v>2780000</v>
      </c>
      <c r="AF135" s="247">
        <v>2750000</v>
      </c>
      <c r="AG135" s="248"/>
      <c r="AH135" s="248"/>
    </row>
    <row r="136" spans="1:34" s="238" customFormat="1" ht="19.5" customHeight="1" x14ac:dyDescent="0.25">
      <c r="A136" s="118" t="s">
        <v>252</v>
      </c>
      <c r="B136" s="119">
        <v>608</v>
      </c>
      <c r="C136" s="132">
        <v>7</v>
      </c>
      <c r="D136" s="132">
        <v>7</v>
      </c>
      <c r="E136" s="132">
        <v>3</v>
      </c>
      <c r="F136" s="119">
        <v>2</v>
      </c>
      <c r="G136" s="132">
        <v>1</v>
      </c>
      <c r="H136" s="234">
        <v>20020</v>
      </c>
      <c r="I136" s="234">
        <v>200</v>
      </c>
      <c r="J136" s="236">
        <f t="shared" si="51"/>
        <v>35000</v>
      </c>
      <c r="K136" s="121">
        <f t="shared" si="51"/>
        <v>0</v>
      </c>
      <c r="L136" s="121">
        <f t="shared" si="51"/>
        <v>12481</v>
      </c>
      <c r="M136" s="121">
        <f t="shared" si="51"/>
        <v>0</v>
      </c>
      <c r="N136" s="121">
        <f t="shared" si="51"/>
        <v>12802</v>
      </c>
      <c r="O136" s="121">
        <f t="shared" si="51"/>
        <v>0</v>
      </c>
      <c r="Q136" s="239">
        <f t="shared" si="45"/>
        <v>765835.28000000026</v>
      </c>
      <c r="R136" s="239">
        <f t="shared" si="46"/>
        <v>-640376.46999999974</v>
      </c>
      <c r="S136" s="239">
        <f t="shared" si="47"/>
        <v>-766500.35000000009</v>
      </c>
      <c r="V136" s="240">
        <v>608</v>
      </c>
      <c r="W136" s="241">
        <v>8</v>
      </c>
      <c r="X136" s="242">
        <v>1</v>
      </c>
      <c r="Y136" s="243" t="s">
        <v>242</v>
      </c>
      <c r="Z136" s="244" t="s">
        <v>242</v>
      </c>
      <c r="AA136" s="243" t="s">
        <v>242</v>
      </c>
      <c r="AB136" s="245" t="s">
        <v>242</v>
      </c>
      <c r="AC136" s="246" t="s">
        <v>242</v>
      </c>
      <c r="AD136" s="247">
        <v>2950000</v>
      </c>
      <c r="AE136" s="247">
        <v>2780000</v>
      </c>
      <c r="AF136" s="247">
        <v>2750000</v>
      </c>
      <c r="AG136" s="248"/>
      <c r="AH136" s="248"/>
    </row>
    <row r="137" spans="1:34" s="238" customFormat="1" ht="45" customHeight="1" x14ac:dyDescent="0.25">
      <c r="A137" s="118" t="s">
        <v>254</v>
      </c>
      <c r="B137" s="119">
        <v>608</v>
      </c>
      <c r="C137" s="132">
        <v>7</v>
      </c>
      <c r="D137" s="132">
        <v>7</v>
      </c>
      <c r="E137" s="132">
        <v>3</v>
      </c>
      <c r="F137" s="119">
        <v>2</v>
      </c>
      <c r="G137" s="132">
        <v>1</v>
      </c>
      <c r="H137" s="234">
        <v>20020</v>
      </c>
      <c r="I137" s="234">
        <v>240</v>
      </c>
      <c r="J137" s="236">
        <v>35000</v>
      </c>
      <c r="K137" s="121">
        <v>0</v>
      </c>
      <c r="L137" s="121">
        <v>12481</v>
      </c>
      <c r="M137" s="134">
        <v>0</v>
      </c>
      <c r="N137" s="121">
        <v>12802</v>
      </c>
      <c r="O137" s="134">
        <v>0</v>
      </c>
      <c r="Q137" s="239">
        <f t="shared" si="45"/>
        <v>765835.28000000026</v>
      </c>
      <c r="R137" s="239">
        <f t="shared" si="46"/>
        <v>-640376.46999999974</v>
      </c>
      <c r="S137" s="239">
        <f t="shared" si="47"/>
        <v>-766500.35000000009</v>
      </c>
      <c r="V137" s="240">
        <v>608</v>
      </c>
      <c r="W137" s="241">
        <v>8</v>
      </c>
      <c r="X137" s="242">
        <v>1</v>
      </c>
      <c r="Y137" s="243" t="s">
        <v>81</v>
      </c>
      <c r="Z137" s="244">
        <v>0</v>
      </c>
      <c r="AA137" s="243">
        <v>0</v>
      </c>
      <c r="AB137" s="245">
        <v>0</v>
      </c>
      <c r="AC137" s="246" t="s">
        <v>242</v>
      </c>
      <c r="AD137" s="247">
        <v>2950000</v>
      </c>
      <c r="AE137" s="247">
        <v>2780000</v>
      </c>
      <c r="AF137" s="247">
        <v>2750000</v>
      </c>
      <c r="AG137" s="248"/>
      <c r="AH137" s="248"/>
    </row>
    <row r="138" spans="1:34" s="238" customFormat="1" ht="24" customHeight="1" x14ac:dyDescent="0.25">
      <c r="A138" s="233" t="s">
        <v>227</v>
      </c>
      <c r="B138" s="234">
        <v>608</v>
      </c>
      <c r="C138" s="235">
        <v>8</v>
      </c>
      <c r="D138" s="235">
        <v>0</v>
      </c>
      <c r="E138" s="234"/>
      <c r="F138" s="234"/>
      <c r="G138" s="234"/>
      <c r="H138" s="234"/>
      <c r="I138" s="234"/>
      <c r="J138" s="236">
        <f t="shared" ref="J138:O141" si="52">J139</f>
        <v>3715835.2800000003</v>
      </c>
      <c r="K138" s="236">
        <f t="shared" si="52"/>
        <v>0</v>
      </c>
      <c r="L138" s="236">
        <f t="shared" si="52"/>
        <v>2139623.5300000003</v>
      </c>
      <c r="M138" s="236">
        <f t="shared" si="52"/>
        <v>0</v>
      </c>
      <c r="N138" s="236">
        <f t="shared" si="52"/>
        <v>1983499.65</v>
      </c>
      <c r="O138" s="236">
        <f t="shared" si="52"/>
        <v>0</v>
      </c>
      <c r="Q138" s="239">
        <f t="shared" si="45"/>
        <v>765835.28000000026</v>
      </c>
      <c r="R138" s="239">
        <f t="shared" si="46"/>
        <v>-640376.46999999974</v>
      </c>
      <c r="S138" s="239">
        <f t="shared" si="47"/>
        <v>-766500.35000000009</v>
      </c>
      <c r="V138" s="240">
        <v>608</v>
      </c>
      <c r="W138" s="241">
        <v>8</v>
      </c>
      <c r="X138" s="242">
        <v>1</v>
      </c>
      <c r="Y138" s="243" t="s">
        <v>81</v>
      </c>
      <c r="Z138" s="244" t="s">
        <v>16</v>
      </c>
      <c r="AA138" s="243">
        <v>0</v>
      </c>
      <c r="AB138" s="245">
        <v>0</v>
      </c>
      <c r="AC138" s="246" t="s">
        <v>242</v>
      </c>
      <c r="AD138" s="247">
        <v>2950000</v>
      </c>
      <c r="AE138" s="247">
        <v>2780000</v>
      </c>
      <c r="AF138" s="247">
        <v>2750000</v>
      </c>
      <c r="AG138" s="248"/>
      <c r="AH138" s="248"/>
    </row>
    <row r="139" spans="1:34" s="238" customFormat="1" x14ac:dyDescent="0.25">
      <c r="A139" s="233" t="s">
        <v>228</v>
      </c>
      <c r="B139" s="234">
        <v>608</v>
      </c>
      <c r="C139" s="235">
        <v>8</v>
      </c>
      <c r="D139" s="235">
        <v>1</v>
      </c>
      <c r="E139" s="234"/>
      <c r="F139" s="234"/>
      <c r="G139" s="234"/>
      <c r="H139" s="234"/>
      <c r="I139" s="234"/>
      <c r="J139" s="236">
        <f t="shared" si="52"/>
        <v>3715835.2800000003</v>
      </c>
      <c r="K139" s="236">
        <f t="shared" si="52"/>
        <v>0</v>
      </c>
      <c r="L139" s="236">
        <f t="shared" si="52"/>
        <v>2139623.5300000003</v>
      </c>
      <c r="M139" s="236">
        <f t="shared" si="52"/>
        <v>0</v>
      </c>
      <c r="N139" s="236">
        <f t="shared" si="52"/>
        <v>1983499.65</v>
      </c>
      <c r="O139" s="236">
        <f t="shared" si="52"/>
        <v>0</v>
      </c>
      <c r="Q139" s="239">
        <f t="shared" si="45"/>
        <v>765835.28000000026</v>
      </c>
      <c r="R139" s="239">
        <f t="shared" si="46"/>
        <v>-640376.46999999974</v>
      </c>
      <c r="S139" s="239">
        <f t="shared" si="47"/>
        <v>-766500.35000000009</v>
      </c>
      <c r="V139" s="240">
        <v>608</v>
      </c>
      <c r="W139" s="241">
        <v>8</v>
      </c>
      <c r="X139" s="242">
        <v>1</v>
      </c>
      <c r="Y139" s="243" t="s">
        <v>81</v>
      </c>
      <c r="Z139" s="244" t="s">
        <v>16</v>
      </c>
      <c r="AA139" s="243" t="s">
        <v>20</v>
      </c>
      <c r="AB139" s="245">
        <v>0</v>
      </c>
      <c r="AC139" s="246" t="s">
        <v>242</v>
      </c>
      <c r="AD139" s="247">
        <v>2950000</v>
      </c>
      <c r="AE139" s="247">
        <v>2780000</v>
      </c>
      <c r="AF139" s="247">
        <v>2750000</v>
      </c>
      <c r="AG139" s="248"/>
      <c r="AH139" s="248"/>
    </row>
    <row r="140" spans="1:34" s="238" customFormat="1" ht="39" customHeight="1" x14ac:dyDescent="0.25">
      <c r="A140" s="233" t="s">
        <v>243</v>
      </c>
      <c r="B140" s="234">
        <v>608</v>
      </c>
      <c r="C140" s="235">
        <v>8</v>
      </c>
      <c r="D140" s="235">
        <v>1</v>
      </c>
      <c r="E140" s="235">
        <v>3</v>
      </c>
      <c r="F140" s="234">
        <v>0</v>
      </c>
      <c r="G140" s="235">
        <v>0</v>
      </c>
      <c r="H140" s="254" t="s">
        <v>244</v>
      </c>
      <c r="I140" s="234"/>
      <c r="J140" s="236">
        <f t="shared" si="52"/>
        <v>3715835.2800000003</v>
      </c>
      <c r="K140" s="236">
        <f t="shared" si="52"/>
        <v>0</v>
      </c>
      <c r="L140" s="236">
        <f t="shared" si="52"/>
        <v>2139623.5300000003</v>
      </c>
      <c r="M140" s="236">
        <f t="shared" si="52"/>
        <v>0</v>
      </c>
      <c r="N140" s="236">
        <f t="shared" si="52"/>
        <v>1983499.65</v>
      </c>
      <c r="O140" s="236">
        <f t="shared" si="52"/>
        <v>0</v>
      </c>
      <c r="Q140" s="239">
        <f t="shared" si="45"/>
        <v>631444.57999999996</v>
      </c>
      <c r="R140" s="239">
        <f t="shared" si="46"/>
        <v>289487.71999999997</v>
      </c>
      <c r="S140" s="239">
        <f t="shared" si="47"/>
        <v>228638.62999999989</v>
      </c>
      <c r="V140" s="240">
        <v>608</v>
      </c>
      <c r="W140" s="241">
        <v>8</v>
      </c>
      <c r="X140" s="242">
        <v>1</v>
      </c>
      <c r="Y140" s="243" t="s">
        <v>81</v>
      </c>
      <c r="Z140" s="244" t="s">
        <v>16</v>
      </c>
      <c r="AA140" s="243" t="s">
        <v>20</v>
      </c>
      <c r="AB140" s="245" t="s">
        <v>297</v>
      </c>
      <c r="AC140" s="246" t="s">
        <v>242</v>
      </c>
      <c r="AD140" s="247">
        <v>938524.6</v>
      </c>
      <c r="AE140" s="247">
        <v>984312</v>
      </c>
      <c r="AF140" s="247">
        <v>984312</v>
      </c>
      <c r="AG140" s="248"/>
      <c r="AH140" s="248"/>
    </row>
    <row r="141" spans="1:34" s="238" customFormat="1" x14ac:dyDescent="0.25">
      <c r="A141" s="233" t="s">
        <v>292</v>
      </c>
      <c r="B141" s="234">
        <v>608</v>
      </c>
      <c r="C141" s="235">
        <v>8</v>
      </c>
      <c r="D141" s="235">
        <v>1</v>
      </c>
      <c r="E141" s="235">
        <v>3</v>
      </c>
      <c r="F141" s="234">
        <v>2</v>
      </c>
      <c r="G141" s="235">
        <v>0</v>
      </c>
      <c r="H141" s="254" t="s">
        <v>244</v>
      </c>
      <c r="I141" s="234"/>
      <c r="J141" s="236">
        <f t="shared" si="52"/>
        <v>3715835.2800000003</v>
      </c>
      <c r="K141" s="236">
        <f t="shared" si="52"/>
        <v>0</v>
      </c>
      <c r="L141" s="236">
        <f t="shared" si="52"/>
        <v>2139623.5300000003</v>
      </c>
      <c r="M141" s="236">
        <f t="shared" si="52"/>
        <v>0</v>
      </c>
      <c r="N141" s="236">
        <f t="shared" si="52"/>
        <v>1983499.65</v>
      </c>
      <c r="O141" s="236">
        <f t="shared" si="52"/>
        <v>0</v>
      </c>
      <c r="Q141" s="239">
        <f t="shared" si="45"/>
        <v>631444.57999999996</v>
      </c>
      <c r="R141" s="239">
        <f t="shared" si="46"/>
        <v>289487.71999999997</v>
      </c>
      <c r="S141" s="239">
        <f t="shared" si="47"/>
        <v>228638.62999999989</v>
      </c>
      <c r="V141" s="240">
        <v>608</v>
      </c>
      <c r="W141" s="241">
        <v>8</v>
      </c>
      <c r="X141" s="242">
        <v>1</v>
      </c>
      <c r="Y141" s="243" t="s">
        <v>81</v>
      </c>
      <c r="Z141" s="244" t="s">
        <v>16</v>
      </c>
      <c r="AA141" s="243" t="s">
        <v>20</v>
      </c>
      <c r="AB141" s="245" t="s">
        <v>297</v>
      </c>
      <c r="AC141" s="246" t="s">
        <v>299</v>
      </c>
      <c r="AD141" s="247">
        <v>938524.6</v>
      </c>
      <c r="AE141" s="247">
        <v>984312</v>
      </c>
      <c r="AF141" s="247">
        <v>984312</v>
      </c>
      <c r="AG141" s="248"/>
      <c r="AH141" s="248"/>
    </row>
    <row r="142" spans="1:34" s="238" customFormat="1" ht="23.25" customHeight="1" x14ac:dyDescent="0.25">
      <c r="A142" s="233" t="s">
        <v>295</v>
      </c>
      <c r="B142" s="234">
        <v>608</v>
      </c>
      <c r="C142" s="235">
        <v>8</v>
      </c>
      <c r="D142" s="235">
        <v>1</v>
      </c>
      <c r="E142" s="235">
        <v>3</v>
      </c>
      <c r="F142" s="234">
        <v>2</v>
      </c>
      <c r="G142" s="235">
        <v>4</v>
      </c>
      <c r="H142" s="254" t="s">
        <v>244</v>
      </c>
      <c r="I142" s="234"/>
      <c r="J142" s="236">
        <f t="shared" ref="J142:O142" si="53">J144+J146</f>
        <v>3715835.2800000003</v>
      </c>
      <c r="K142" s="236">
        <f t="shared" si="53"/>
        <v>0</v>
      </c>
      <c r="L142" s="236">
        <f t="shared" si="53"/>
        <v>2139623.5300000003</v>
      </c>
      <c r="M142" s="236">
        <f t="shared" si="53"/>
        <v>0</v>
      </c>
      <c r="N142" s="236">
        <f t="shared" si="53"/>
        <v>1983499.65</v>
      </c>
      <c r="O142" s="236">
        <f t="shared" si="53"/>
        <v>0</v>
      </c>
      <c r="Q142" s="239">
        <f t="shared" si="45"/>
        <v>631444.57999999996</v>
      </c>
      <c r="R142" s="239">
        <f t="shared" si="46"/>
        <v>289487.71999999997</v>
      </c>
      <c r="S142" s="239">
        <f t="shared" si="47"/>
        <v>228638.62999999989</v>
      </c>
      <c r="V142" s="240">
        <v>608</v>
      </c>
      <c r="W142" s="241">
        <v>8</v>
      </c>
      <c r="X142" s="242">
        <v>1</v>
      </c>
      <c r="Y142" s="243" t="s">
        <v>81</v>
      </c>
      <c r="Z142" s="244" t="s">
        <v>16</v>
      </c>
      <c r="AA142" s="243" t="s">
        <v>20</v>
      </c>
      <c r="AB142" s="245" t="s">
        <v>297</v>
      </c>
      <c r="AC142" s="246" t="s">
        <v>301</v>
      </c>
      <c r="AD142" s="247">
        <v>938524.6</v>
      </c>
      <c r="AE142" s="247">
        <v>984312</v>
      </c>
      <c r="AF142" s="247">
        <v>984312</v>
      </c>
      <c r="AG142" s="248"/>
      <c r="AH142" s="248"/>
    </row>
    <row r="143" spans="1:34" s="238" customFormat="1" ht="38.25" customHeight="1" x14ac:dyDescent="0.25">
      <c r="A143" s="233" t="s">
        <v>296</v>
      </c>
      <c r="B143" s="234">
        <v>608</v>
      </c>
      <c r="C143" s="235">
        <v>8</v>
      </c>
      <c r="D143" s="235">
        <v>1</v>
      </c>
      <c r="E143" s="235">
        <v>3</v>
      </c>
      <c r="F143" s="234">
        <v>2</v>
      </c>
      <c r="G143" s="235">
        <v>4</v>
      </c>
      <c r="H143" s="234">
        <v>18110</v>
      </c>
      <c r="I143" s="234"/>
      <c r="J143" s="236">
        <f t="shared" ref="J143:O144" si="54">J144</f>
        <v>1569969.18</v>
      </c>
      <c r="K143" s="236">
        <f t="shared" si="54"/>
        <v>0</v>
      </c>
      <c r="L143" s="236">
        <f t="shared" si="54"/>
        <v>1273799.72</v>
      </c>
      <c r="M143" s="236">
        <f t="shared" si="54"/>
        <v>0</v>
      </c>
      <c r="N143" s="236">
        <f t="shared" si="54"/>
        <v>1212950.6299999999</v>
      </c>
      <c r="O143" s="236">
        <f t="shared" si="54"/>
        <v>0</v>
      </c>
      <c r="Q143" s="239">
        <f t="shared" si="45"/>
        <v>134390.70000000019</v>
      </c>
      <c r="R143" s="239">
        <f t="shared" si="46"/>
        <v>-929864.19</v>
      </c>
      <c r="S143" s="239">
        <f t="shared" si="47"/>
        <v>-995138.98</v>
      </c>
      <c r="V143" s="240">
        <v>608</v>
      </c>
      <c r="W143" s="241">
        <v>8</v>
      </c>
      <c r="X143" s="242">
        <v>1</v>
      </c>
      <c r="Y143" s="243" t="s">
        <v>81</v>
      </c>
      <c r="Z143" s="244" t="s">
        <v>16</v>
      </c>
      <c r="AA143" s="243" t="s">
        <v>20</v>
      </c>
      <c r="AB143" s="245" t="s">
        <v>303</v>
      </c>
      <c r="AC143" s="246" t="s">
        <v>242</v>
      </c>
      <c r="AD143" s="247">
        <v>2011475.4</v>
      </c>
      <c r="AE143" s="247">
        <v>1795688</v>
      </c>
      <c r="AF143" s="247">
        <v>1765688</v>
      </c>
      <c r="AG143" s="248"/>
      <c r="AH143" s="248"/>
    </row>
    <row r="144" spans="1:34" s="238" customFormat="1" ht="39.75" customHeight="1" x14ac:dyDescent="0.25">
      <c r="A144" s="233" t="s">
        <v>298</v>
      </c>
      <c r="B144" s="234">
        <v>608</v>
      </c>
      <c r="C144" s="235">
        <v>8</v>
      </c>
      <c r="D144" s="235">
        <v>1</v>
      </c>
      <c r="E144" s="235">
        <v>3</v>
      </c>
      <c r="F144" s="234">
        <v>2</v>
      </c>
      <c r="G144" s="235">
        <v>4</v>
      </c>
      <c r="H144" s="234">
        <v>18110</v>
      </c>
      <c r="I144" s="234">
        <v>600</v>
      </c>
      <c r="J144" s="236">
        <f t="shared" si="54"/>
        <v>1569969.18</v>
      </c>
      <c r="K144" s="236">
        <f t="shared" si="54"/>
        <v>0</v>
      </c>
      <c r="L144" s="236">
        <f t="shared" si="54"/>
        <v>1273799.72</v>
      </c>
      <c r="M144" s="236">
        <f t="shared" si="54"/>
        <v>0</v>
      </c>
      <c r="N144" s="236">
        <f t="shared" si="54"/>
        <v>1212950.6299999999</v>
      </c>
      <c r="O144" s="236">
        <f t="shared" si="54"/>
        <v>0</v>
      </c>
      <c r="Q144" s="239">
        <f t="shared" si="45"/>
        <v>134390.70000000019</v>
      </c>
      <c r="R144" s="239">
        <f t="shared" si="46"/>
        <v>-929864.19</v>
      </c>
      <c r="S144" s="239">
        <f t="shared" si="47"/>
        <v>-995138.98</v>
      </c>
      <c r="V144" s="240">
        <v>608</v>
      </c>
      <c r="W144" s="241">
        <v>8</v>
      </c>
      <c r="X144" s="242">
        <v>1</v>
      </c>
      <c r="Y144" s="243" t="s">
        <v>81</v>
      </c>
      <c r="Z144" s="244" t="s">
        <v>16</v>
      </c>
      <c r="AA144" s="243" t="s">
        <v>20</v>
      </c>
      <c r="AB144" s="245" t="s">
        <v>303</v>
      </c>
      <c r="AC144" s="246" t="s">
        <v>299</v>
      </c>
      <c r="AD144" s="247">
        <v>2011475.4</v>
      </c>
      <c r="AE144" s="247">
        <v>1795688</v>
      </c>
      <c r="AF144" s="247">
        <v>1765688</v>
      </c>
      <c r="AG144" s="248"/>
      <c r="AH144" s="248"/>
    </row>
    <row r="145" spans="1:34" s="238" customFormat="1" ht="18.75" customHeight="1" x14ac:dyDescent="0.25">
      <c r="A145" s="233" t="s">
        <v>300</v>
      </c>
      <c r="B145" s="234">
        <v>608</v>
      </c>
      <c r="C145" s="235">
        <v>8</v>
      </c>
      <c r="D145" s="235">
        <v>1</v>
      </c>
      <c r="E145" s="235">
        <v>3</v>
      </c>
      <c r="F145" s="234">
        <v>2</v>
      </c>
      <c r="G145" s="235">
        <v>4</v>
      </c>
      <c r="H145" s="234">
        <v>18110</v>
      </c>
      <c r="I145" s="234">
        <v>610</v>
      </c>
      <c r="J145" s="236">
        <v>1569969.18</v>
      </c>
      <c r="K145" s="236">
        <v>0</v>
      </c>
      <c r="L145" s="236">
        <v>1273799.72</v>
      </c>
      <c r="M145" s="237">
        <v>0</v>
      </c>
      <c r="N145" s="236">
        <v>1212950.6299999999</v>
      </c>
      <c r="O145" s="237">
        <v>0</v>
      </c>
      <c r="Q145" s="239">
        <f t="shared" si="45"/>
        <v>134390.70000000019</v>
      </c>
      <c r="R145" s="239">
        <f t="shared" si="46"/>
        <v>-929864.19</v>
      </c>
      <c r="S145" s="239">
        <f t="shared" si="47"/>
        <v>-995138.98</v>
      </c>
      <c r="V145" s="240">
        <v>608</v>
      </c>
      <c r="W145" s="241">
        <v>8</v>
      </c>
      <c r="X145" s="242">
        <v>1</v>
      </c>
      <c r="Y145" s="243" t="s">
        <v>81</v>
      </c>
      <c r="Z145" s="244" t="s">
        <v>16</v>
      </c>
      <c r="AA145" s="243" t="s">
        <v>20</v>
      </c>
      <c r="AB145" s="245" t="s">
        <v>303</v>
      </c>
      <c r="AC145" s="246" t="s">
        <v>301</v>
      </c>
      <c r="AD145" s="247">
        <v>2011475.4</v>
      </c>
      <c r="AE145" s="247">
        <v>1795688</v>
      </c>
      <c r="AF145" s="247">
        <v>1765688</v>
      </c>
      <c r="AG145" s="248"/>
      <c r="AH145" s="248"/>
    </row>
    <row r="146" spans="1:34" ht="42" customHeight="1" x14ac:dyDescent="0.25">
      <c r="A146" s="233" t="s">
        <v>302</v>
      </c>
      <c r="B146" s="234">
        <v>608</v>
      </c>
      <c r="C146" s="235">
        <v>8</v>
      </c>
      <c r="D146" s="235">
        <v>1</v>
      </c>
      <c r="E146" s="235">
        <v>3</v>
      </c>
      <c r="F146" s="234">
        <v>2</v>
      </c>
      <c r="G146" s="235">
        <v>4</v>
      </c>
      <c r="H146" s="234">
        <v>20870</v>
      </c>
      <c r="I146" s="234"/>
      <c r="J146" s="237">
        <f t="shared" ref="J146:N147" si="55">J147</f>
        <v>2145866.1</v>
      </c>
      <c r="K146" s="237">
        <f t="shared" si="55"/>
        <v>0</v>
      </c>
      <c r="L146" s="237">
        <f t="shared" si="55"/>
        <v>865823.81</v>
      </c>
      <c r="M146" s="237">
        <f t="shared" si="55"/>
        <v>0</v>
      </c>
      <c r="N146" s="237">
        <f t="shared" si="55"/>
        <v>770549.02</v>
      </c>
      <c r="O146" s="237">
        <v>0</v>
      </c>
      <c r="Q146" s="122"/>
      <c r="R146" s="123"/>
      <c r="S146" s="123"/>
      <c r="V146" s="124"/>
      <c r="W146" s="125"/>
      <c r="X146" s="126"/>
      <c r="Y146" s="127"/>
      <c r="Z146" s="128"/>
      <c r="AA146" s="127"/>
      <c r="AB146" s="129"/>
      <c r="AC146" s="130"/>
      <c r="AD146" s="131"/>
      <c r="AE146" s="131"/>
      <c r="AF146" s="131"/>
    </row>
    <row r="147" spans="1:34" ht="51" customHeight="1" x14ac:dyDescent="0.25">
      <c r="A147" s="233" t="s">
        <v>298</v>
      </c>
      <c r="B147" s="234">
        <v>608</v>
      </c>
      <c r="C147" s="235">
        <v>8</v>
      </c>
      <c r="D147" s="235">
        <v>1</v>
      </c>
      <c r="E147" s="235">
        <v>3</v>
      </c>
      <c r="F147" s="234">
        <v>2</v>
      </c>
      <c r="G147" s="235">
        <v>4</v>
      </c>
      <c r="H147" s="234">
        <v>20870</v>
      </c>
      <c r="I147" s="234">
        <v>600</v>
      </c>
      <c r="J147" s="237">
        <f t="shared" si="55"/>
        <v>2145866.1</v>
      </c>
      <c r="K147" s="237">
        <f t="shared" si="55"/>
        <v>0</v>
      </c>
      <c r="L147" s="237">
        <f t="shared" si="55"/>
        <v>865823.81</v>
      </c>
      <c r="M147" s="237">
        <f t="shared" si="55"/>
        <v>0</v>
      </c>
      <c r="N147" s="237">
        <f t="shared" si="55"/>
        <v>770549.02</v>
      </c>
      <c r="O147" s="237">
        <v>0</v>
      </c>
      <c r="Q147" s="122"/>
      <c r="R147" s="123"/>
      <c r="S147" s="123"/>
      <c r="V147" s="124"/>
      <c r="W147" s="125"/>
      <c r="X147" s="126"/>
      <c r="Y147" s="127"/>
      <c r="Z147" s="128"/>
      <c r="AA147" s="127"/>
      <c r="AB147" s="129"/>
      <c r="AC147" s="130"/>
      <c r="AD147" s="131"/>
      <c r="AE147" s="131"/>
      <c r="AF147" s="131"/>
    </row>
    <row r="148" spans="1:34" ht="37.5" customHeight="1" x14ac:dyDescent="0.25">
      <c r="A148" s="233" t="s">
        <v>300</v>
      </c>
      <c r="B148" s="234">
        <v>608</v>
      </c>
      <c r="C148" s="235">
        <v>8</v>
      </c>
      <c r="D148" s="235">
        <v>1</v>
      </c>
      <c r="E148" s="235">
        <v>3</v>
      </c>
      <c r="F148" s="234">
        <v>2</v>
      </c>
      <c r="G148" s="235">
        <v>4</v>
      </c>
      <c r="H148" s="234">
        <v>20870</v>
      </c>
      <c r="I148" s="234">
        <v>610</v>
      </c>
      <c r="J148" s="236">
        <v>2145866.1</v>
      </c>
      <c r="K148" s="236">
        <v>0</v>
      </c>
      <c r="L148" s="237">
        <v>865823.81</v>
      </c>
      <c r="M148" s="237">
        <v>0</v>
      </c>
      <c r="N148" s="237">
        <v>770549.02</v>
      </c>
      <c r="O148" s="237">
        <v>0</v>
      </c>
      <c r="Q148" s="122"/>
      <c r="R148" s="123"/>
      <c r="S148" s="123"/>
      <c r="V148" s="124"/>
      <c r="W148" s="125"/>
      <c r="X148" s="126"/>
      <c r="Y148" s="127"/>
      <c r="Z148" s="128"/>
      <c r="AA148" s="127"/>
      <c r="AB148" s="129"/>
      <c r="AC148" s="130"/>
      <c r="AD148" s="131"/>
      <c r="AE148" s="131"/>
      <c r="AF148" s="131"/>
    </row>
    <row r="149" spans="1:34" ht="34.5" customHeight="1" x14ac:dyDescent="0.25">
      <c r="A149" s="156" t="s">
        <v>229</v>
      </c>
      <c r="B149" s="119">
        <v>608</v>
      </c>
      <c r="C149" s="132">
        <v>10</v>
      </c>
      <c r="D149" s="132">
        <v>0</v>
      </c>
      <c r="E149" s="132"/>
      <c r="F149" s="119"/>
      <c r="G149" s="132"/>
      <c r="H149" s="234"/>
      <c r="I149" s="234"/>
      <c r="J149" s="236">
        <f t="shared" ref="J149:O155" si="56">J150</f>
        <v>222189.96</v>
      </c>
      <c r="K149" s="121">
        <f t="shared" si="56"/>
        <v>0</v>
      </c>
      <c r="L149" s="121">
        <f t="shared" si="56"/>
        <v>222189.96</v>
      </c>
      <c r="M149" s="121">
        <f t="shared" si="56"/>
        <v>0</v>
      </c>
      <c r="N149" s="121">
        <f t="shared" si="56"/>
        <v>222189.96</v>
      </c>
      <c r="O149" s="121">
        <f t="shared" si="56"/>
        <v>0</v>
      </c>
      <c r="Q149" s="122"/>
      <c r="R149" s="123"/>
      <c r="S149" s="123"/>
      <c r="V149" s="124"/>
      <c r="W149" s="125"/>
      <c r="X149" s="126"/>
      <c r="Y149" s="127"/>
      <c r="Z149" s="128"/>
      <c r="AA149" s="127"/>
      <c r="AB149" s="129"/>
      <c r="AC149" s="130"/>
      <c r="AD149" s="131"/>
      <c r="AE149" s="131"/>
      <c r="AF149" s="131"/>
    </row>
    <row r="150" spans="1:34" ht="47.25" customHeight="1" x14ac:dyDescent="0.25">
      <c r="A150" s="156" t="s">
        <v>230</v>
      </c>
      <c r="B150" s="119">
        <v>608</v>
      </c>
      <c r="C150" s="132">
        <v>10</v>
      </c>
      <c r="D150" s="132">
        <v>1</v>
      </c>
      <c r="E150" s="132"/>
      <c r="F150" s="119"/>
      <c r="G150" s="132"/>
      <c r="H150" s="234"/>
      <c r="I150" s="234"/>
      <c r="J150" s="236">
        <f t="shared" si="56"/>
        <v>222189.96</v>
      </c>
      <c r="K150" s="121">
        <f t="shared" si="56"/>
        <v>0</v>
      </c>
      <c r="L150" s="121">
        <f t="shared" si="56"/>
        <v>222189.96</v>
      </c>
      <c r="M150" s="121">
        <f t="shared" si="56"/>
        <v>0</v>
      </c>
      <c r="N150" s="121">
        <f t="shared" si="56"/>
        <v>222189.96</v>
      </c>
      <c r="O150" s="121">
        <f t="shared" si="56"/>
        <v>0</v>
      </c>
      <c r="Q150" s="122"/>
      <c r="R150" s="123"/>
      <c r="S150" s="123"/>
      <c r="V150" s="124"/>
      <c r="W150" s="125"/>
      <c r="X150" s="126"/>
      <c r="Y150" s="127"/>
      <c r="Z150" s="128"/>
      <c r="AA150" s="127"/>
      <c r="AB150" s="129"/>
      <c r="AC150" s="130"/>
      <c r="AD150" s="131"/>
      <c r="AE150" s="131"/>
      <c r="AF150" s="131"/>
    </row>
    <row r="151" spans="1:34" ht="15.75" customHeight="1" x14ac:dyDescent="0.25">
      <c r="A151" s="156" t="s">
        <v>243</v>
      </c>
      <c r="B151" s="119">
        <v>608</v>
      </c>
      <c r="C151" s="132">
        <v>10</v>
      </c>
      <c r="D151" s="132">
        <v>1</v>
      </c>
      <c r="E151" s="132">
        <v>3</v>
      </c>
      <c r="F151" s="119">
        <v>0</v>
      </c>
      <c r="G151" s="132">
        <v>0</v>
      </c>
      <c r="H151" s="254" t="s">
        <v>244</v>
      </c>
      <c r="I151" s="234"/>
      <c r="J151" s="236">
        <f t="shared" si="56"/>
        <v>222189.96</v>
      </c>
      <c r="K151" s="121">
        <f t="shared" si="56"/>
        <v>0</v>
      </c>
      <c r="L151" s="121">
        <f t="shared" si="56"/>
        <v>222189.96</v>
      </c>
      <c r="M151" s="121">
        <f t="shared" si="56"/>
        <v>0</v>
      </c>
      <c r="N151" s="121">
        <f t="shared" si="56"/>
        <v>222189.96</v>
      </c>
      <c r="O151" s="121">
        <f t="shared" si="56"/>
        <v>0</v>
      </c>
      <c r="Q151" s="122"/>
      <c r="R151" s="123"/>
      <c r="S151" s="123"/>
      <c r="V151" s="124"/>
      <c r="W151" s="125"/>
      <c r="X151" s="126"/>
      <c r="Y151" s="127"/>
      <c r="Z151" s="128"/>
      <c r="AA151" s="127"/>
      <c r="AB151" s="129"/>
      <c r="AC151" s="130"/>
      <c r="AD151" s="131"/>
      <c r="AE151" s="131"/>
      <c r="AF151" s="131"/>
    </row>
    <row r="152" spans="1:34" ht="20.25" customHeight="1" x14ac:dyDescent="0.25">
      <c r="A152" s="156" t="s">
        <v>304</v>
      </c>
      <c r="B152" s="119">
        <v>608</v>
      </c>
      <c r="C152" s="132">
        <v>10</v>
      </c>
      <c r="D152" s="132">
        <v>1</v>
      </c>
      <c r="E152" s="132">
        <v>3</v>
      </c>
      <c r="F152" s="119">
        <v>2</v>
      </c>
      <c r="G152" s="132">
        <v>0</v>
      </c>
      <c r="H152" s="254" t="s">
        <v>244</v>
      </c>
      <c r="I152" s="234"/>
      <c r="J152" s="236">
        <f t="shared" si="56"/>
        <v>222189.96</v>
      </c>
      <c r="K152" s="121">
        <f t="shared" si="56"/>
        <v>0</v>
      </c>
      <c r="L152" s="121">
        <f t="shared" si="56"/>
        <v>222189.96</v>
      </c>
      <c r="M152" s="121">
        <f t="shared" si="56"/>
        <v>0</v>
      </c>
      <c r="N152" s="121">
        <f t="shared" si="56"/>
        <v>222189.96</v>
      </c>
      <c r="O152" s="121">
        <f t="shared" si="56"/>
        <v>0</v>
      </c>
      <c r="Q152" s="122"/>
      <c r="R152" s="123"/>
      <c r="S152" s="123"/>
      <c r="V152" s="124"/>
      <c r="W152" s="125"/>
      <c r="X152" s="126"/>
      <c r="Y152" s="127"/>
      <c r="Z152" s="128"/>
      <c r="AA152" s="127"/>
      <c r="AB152" s="129"/>
      <c r="AC152" s="130"/>
      <c r="AD152" s="131"/>
      <c r="AE152" s="131"/>
      <c r="AF152" s="131"/>
    </row>
    <row r="153" spans="1:34" ht="38.25" customHeight="1" x14ac:dyDescent="0.25">
      <c r="A153" s="156" t="s">
        <v>305</v>
      </c>
      <c r="B153" s="119">
        <v>608</v>
      </c>
      <c r="C153" s="132">
        <v>10</v>
      </c>
      <c r="D153" s="132">
        <v>1</v>
      </c>
      <c r="E153" s="132">
        <v>3</v>
      </c>
      <c r="F153" s="119">
        <v>2</v>
      </c>
      <c r="G153" s="132">
        <v>1</v>
      </c>
      <c r="H153" s="254" t="s">
        <v>244</v>
      </c>
      <c r="I153" s="234"/>
      <c r="J153" s="236">
        <f t="shared" si="56"/>
        <v>222189.96</v>
      </c>
      <c r="K153" s="121">
        <f t="shared" si="56"/>
        <v>0</v>
      </c>
      <c r="L153" s="121">
        <f t="shared" si="56"/>
        <v>222189.96</v>
      </c>
      <c r="M153" s="121">
        <f t="shared" si="56"/>
        <v>0</v>
      </c>
      <c r="N153" s="121">
        <f t="shared" si="56"/>
        <v>222189.96</v>
      </c>
      <c r="O153" s="121">
        <f t="shared" si="56"/>
        <v>0</v>
      </c>
      <c r="Q153" s="122"/>
      <c r="R153" s="123"/>
      <c r="S153" s="123"/>
      <c r="V153" s="124"/>
      <c r="W153" s="125"/>
      <c r="X153" s="126"/>
      <c r="Y153" s="127"/>
      <c r="Z153" s="128"/>
      <c r="AA153" s="127"/>
      <c r="AB153" s="129"/>
      <c r="AC153" s="130"/>
      <c r="AD153" s="131"/>
      <c r="AE153" s="131"/>
      <c r="AF153" s="131"/>
    </row>
    <row r="154" spans="1:34" ht="22.5" customHeight="1" x14ac:dyDescent="0.25">
      <c r="A154" s="157" t="s">
        <v>306</v>
      </c>
      <c r="B154" s="119">
        <v>608</v>
      </c>
      <c r="C154" s="132">
        <v>10</v>
      </c>
      <c r="D154" s="132">
        <v>1</v>
      </c>
      <c r="E154" s="132">
        <v>3</v>
      </c>
      <c r="F154" s="119">
        <v>2</v>
      </c>
      <c r="G154" s="132">
        <v>1</v>
      </c>
      <c r="H154" s="234">
        <v>20040</v>
      </c>
      <c r="I154" s="234"/>
      <c r="J154" s="236">
        <f t="shared" si="56"/>
        <v>222189.96</v>
      </c>
      <c r="K154" s="121">
        <f t="shared" si="56"/>
        <v>0</v>
      </c>
      <c r="L154" s="121">
        <f t="shared" si="56"/>
        <v>222189.96</v>
      </c>
      <c r="M154" s="121">
        <f t="shared" si="56"/>
        <v>0</v>
      </c>
      <c r="N154" s="121">
        <f t="shared" si="56"/>
        <v>222189.96</v>
      </c>
      <c r="O154" s="121">
        <f t="shared" si="56"/>
        <v>0</v>
      </c>
      <c r="Q154" s="122">
        <f t="shared" ref="Q154:Q164" si="57">J157-AD154</f>
        <v>199639.51</v>
      </c>
      <c r="R154" s="123">
        <f t="shared" ref="R154:R164" si="58">L157-AE154</f>
        <v>174828.46000000008</v>
      </c>
      <c r="S154" s="123">
        <f t="shared" ref="S154:S164" si="59">N157-AF154</f>
        <v>174828.46000000008</v>
      </c>
      <c r="V154" s="124">
        <v>608</v>
      </c>
      <c r="W154" s="125">
        <v>11</v>
      </c>
      <c r="X154" s="126">
        <v>-1</v>
      </c>
      <c r="Y154" s="127" t="s">
        <v>242</v>
      </c>
      <c r="Z154" s="128" t="s">
        <v>242</v>
      </c>
      <c r="AA154" s="127" t="s">
        <v>242</v>
      </c>
      <c r="AB154" s="129" t="s">
        <v>242</v>
      </c>
      <c r="AC154" s="130" t="s">
        <v>242</v>
      </c>
      <c r="AD154" s="131">
        <v>590904.1</v>
      </c>
      <c r="AE154" s="131">
        <v>420904.1</v>
      </c>
      <c r="AF154" s="131">
        <v>420904.1</v>
      </c>
    </row>
    <row r="155" spans="1:34" ht="13.5" customHeight="1" x14ac:dyDescent="0.25">
      <c r="A155" s="157" t="s">
        <v>307</v>
      </c>
      <c r="B155" s="119">
        <v>608</v>
      </c>
      <c r="C155" s="132">
        <v>10</v>
      </c>
      <c r="D155" s="132">
        <v>1</v>
      </c>
      <c r="E155" s="132">
        <v>3</v>
      </c>
      <c r="F155" s="119">
        <v>2</v>
      </c>
      <c r="G155" s="132">
        <v>1</v>
      </c>
      <c r="H155" s="234">
        <v>20040</v>
      </c>
      <c r="I155" s="234">
        <v>300</v>
      </c>
      <c r="J155" s="236">
        <f t="shared" si="56"/>
        <v>222189.96</v>
      </c>
      <c r="K155" s="121">
        <f t="shared" si="56"/>
        <v>0</v>
      </c>
      <c r="L155" s="121">
        <f t="shared" si="56"/>
        <v>222189.96</v>
      </c>
      <c r="M155" s="121">
        <f t="shared" si="56"/>
        <v>0</v>
      </c>
      <c r="N155" s="121">
        <f t="shared" si="56"/>
        <v>222189.96</v>
      </c>
      <c r="O155" s="121">
        <f t="shared" si="56"/>
        <v>0</v>
      </c>
      <c r="Q155" s="122">
        <f t="shared" si="57"/>
        <v>199639.51</v>
      </c>
      <c r="R155" s="123">
        <f t="shared" si="58"/>
        <v>174828.46000000008</v>
      </c>
      <c r="S155" s="123">
        <f t="shared" si="59"/>
        <v>174828.46000000008</v>
      </c>
      <c r="V155" s="124">
        <v>608</v>
      </c>
      <c r="W155" s="125">
        <v>11</v>
      </c>
      <c r="X155" s="126">
        <v>1</v>
      </c>
      <c r="Y155" s="127" t="s">
        <v>242</v>
      </c>
      <c r="Z155" s="128" t="s">
        <v>242</v>
      </c>
      <c r="AA155" s="127" t="s">
        <v>242</v>
      </c>
      <c r="AB155" s="129" t="s">
        <v>242</v>
      </c>
      <c r="AC155" s="130" t="s">
        <v>242</v>
      </c>
      <c r="AD155" s="131">
        <v>590904.1</v>
      </c>
      <c r="AE155" s="131">
        <v>420904.1</v>
      </c>
      <c r="AF155" s="131">
        <v>420904.1</v>
      </c>
    </row>
    <row r="156" spans="1:34" ht="31.5" x14ac:dyDescent="0.25">
      <c r="A156" s="158" t="s">
        <v>308</v>
      </c>
      <c r="B156" s="119">
        <v>608</v>
      </c>
      <c r="C156" s="132">
        <v>10</v>
      </c>
      <c r="D156" s="132">
        <v>1</v>
      </c>
      <c r="E156" s="132">
        <v>3</v>
      </c>
      <c r="F156" s="119">
        <v>2</v>
      </c>
      <c r="G156" s="132">
        <v>1</v>
      </c>
      <c r="H156" s="234">
        <v>20040</v>
      </c>
      <c r="I156" s="234">
        <v>310</v>
      </c>
      <c r="J156" s="236">
        <v>222189.96</v>
      </c>
      <c r="K156" s="121">
        <v>0</v>
      </c>
      <c r="L156" s="134">
        <v>222189.96</v>
      </c>
      <c r="M156" s="134">
        <v>0</v>
      </c>
      <c r="N156" s="134">
        <v>222189.96</v>
      </c>
      <c r="O156" s="134">
        <v>0</v>
      </c>
      <c r="Q156" s="122">
        <f t="shared" si="57"/>
        <v>199639.51</v>
      </c>
      <c r="R156" s="123">
        <f t="shared" si="58"/>
        <v>174828.46000000008</v>
      </c>
      <c r="S156" s="123">
        <f t="shared" si="59"/>
        <v>174828.46000000008</v>
      </c>
      <c r="V156" s="124">
        <v>608</v>
      </c>
      <c r="W156" s="125">
        <v>11</v>
      </c>
      <c r="X156" s="126">
        <v>1</v>
      </c>
      <c r="Y156" s="127" t="s">
        <v>81</v>
      </c>
      <c r="Z156" s="128">
        <v>0</v>
      </c>
      <c r="AA156" s="127">
        <v>0</v>
      </c>
      <c r="AB156" s="129">
        <v>0</v>
      </c>
      <c r="AC156" s="130" t="s">
        <v>242</v>
      </c>
      <c r="AD156" s="131">
        <v>590904.1</v>
      </c>
      <c r="AE156" s="131">
        <v>420904.1</v>
      </c>
      <c r="AF156" s="131">
        <v>420904.1</v>
      </c>
    </row>
    <row r="157" spans="1:34" ht="18.75" customHeight="1" x14ac:dyDescent="0.25">
      <c r="A157" s="118" t="s">
        <v>231</v>
      </c>
      <c r="B157" s="119">
        <v>608</v>
      </c>
      <c r="C157" s="119">
        <v>11</v>
      </c>
      <c r="D157" s="132">
        <v>0</v>
      </c>
      <c r="E157" s="119"/>
      <c r="F157" s="119"/>
      <c r="G157" s="119"/>
      <c r="H157" s="234"/>
      <c r="I157" s="234"/>
      <c r="J157" s="236">
        <f t="shared" ref="J157:O160" si="60">J158</f>
        <v>790543.61</v>
      </c>
      <c r="K157" s="121">
        <f t="shared" si="60"/>
        <v>0</v>
      </c>
      <c r="L157" s="121">
        <f t="shared" si="60"/>
        <v>595732.56000000006</v>
      </c>
      <c r="M157" s="121">
        <f t="shared" si="60"/>
        <v>0</v>
      </c>
      <c r="N157" s="121">
        <f t="shared" si="60"/>
        <v>595732.56000000006</v>
      </c>
      <c r="O157" s="121">
        <f t="shared" si="60"/>
        <v>0</v>
      </c>
      <c r="Q157" s="122">
        <f t="shared" si="57"/>
        <v>199639.51</v>
      </c>
      <c r="R157" s="123">
        <f t="shared" si="58"/>
        <v>174828.46000000008</v>
      </c>
      <c r="S157" s="123">
        <f t="shared" si="59"/>
        <v>174828.46000000008</v>
      </c>
      <c r="V157" s="124">
        <v>608</v>
      </c>
      <c r="W157" s="125">
        <v>11</v>
      </c>
      <c r="X157" s="126">
        <v>1</v>
      </c>
      <c r="Y157" s="127" t="s">
        <v>81</v>
      </c>
      <c r="Z157" s="128" t="s">
        <v>16</v>
      </c>
      <c r="AA157" s="127">
        <v>0</v>
      </c>
      <c r="AB157" s="129">
        <v>0</v>
      </c>
      <c r="AC157" s="130" t="s">
        <v>242</v>
      </c>
      <c r="AD157" s="131">
        <v>590904.1</v>
      </c>
      <c r="AE157" s="131">
        <v>420904.1</v>
      </c>
      <c r="AF157" s="131">
        <v>420904.1</v>
      </c>
    </row>
    <row r="158" spans="1:34" ht="39" customHeight="1" x14ac:dyDescent="0.25">
      <c r="A158" s="118" t="s">
        <v>309</v>
      </c>
      <c r="B158" s="119">
        <v>608</v>
      </c>
      <c r="C158" s="119">
        <v>11</v>
      </c>
      <c r="D158" s="132">
        <v>1</v>
      </c>
      <c r="E158" s="119"/>
      <c r="F158" s="119"/>
      <c r="G158" s="119"/>
      <c r="H158" s="234"/>
      <c r="I158" s="234"/>
      <c r="J158" s="236">
        <f t="shared" si="60"/>
        <v>790543.61</v>
      </c>
      <c r="K158" s="121">
        <f t="shared" si="60"/>
        <v>0</v>
      </c>
      <c r="L158" s="121">
        <f t="shared" si="60"/>
        <v>595732.56000000006</v>
      </c>
      <c r="M158" s="121">
        <f t="shared" si="60"/>
        <v>0</v>
      </c>
      <c r="N158" s="121">
        <f t="shared" si="60"/>
        <v>595732.56000000006</v>
      </c>
      <c r="O158" s="121">
        <f t="shared" si="60"/>
        <v>0</v>
      </c>
      <c r="Q158" s="122">
        <f t="shared" si="57"/>
        <v>199639.51</v>
      </c>
      <c r="R158" s="123">
        <f t="shared" si="58"/>
        <v>174828.46000000008</v>
      </c>
      <c r="S158" s="123">
        <f t="shared" si="59"/>
        <v>174828.46000000008</v>
      </c>
      <c r="V158" s="124">
        <v>608</v>
      </c>
      <c r="W158" s="125">
        <v>11</v>
      </c>
      <c r="X158" s="126">
        <v>1</v>
      </c>
      <c r="Y158" s="127" t="s">
        <v>81</v>
      </c>
      <c r="Z158" s="128" t="s">
        <v>16</v>
      </c>
      <c r="AA158" s="127" t="s">
        <v>22</v>
      </c>
      <c r="AB158" s="129">
        <v>0</v>
      </c>
      <c r="AC158" s="130" t="s">
        <v>242</v>
      </c>
      <c r="AD158" s="131">
        <v>590904.1</v>
      </c>
      <c r="AE158" s="131">
        <v>420904.1</v>
      </c>
      <c r="AF158" s="131">
        <v>420904.1</v>
      </c>
    </row>
    <row r="159" spans="1:34" ht="38.25" x14ac:dyDescent="0.25">
      <c r="A159" s="118" t="s">
        <v>243</v>
      </c>
      <c r="B159" s="119">
        <v>608</v>
      </c>
      <c r="C159" s="119">
        <v>11</v>
      </c>
      <c r="D159" s="132">
        <v>1</v>
      </c>
      <c r="E159" s="132">
        <v>3</v>
      </c>
      <c r="F159" s="119">
        <v>0</v>
      </c>
      <c r="G159" s="132">
        <v>0</v>
      </c>
      <c r="H159" s="254" t="s">
        <v>244</v>
      </c>
      <c r="I159" s="234"/>
      <c r="J159" s="236">
        <f t="shared" si="60"/>
        <v>790543.61</v>
      </c>
      <c r="K159" s="121">
        <f t="shared" si="60"/>
        <v>0</v>
      </c>
      <c r="L159" s="121">
        <f t="shared" si="60"/>
        <v>595732.56000000006</v>
      </c>
      <c r="M159" s="121">
        <f t="shared" si="60"/>
        <v>0</v>
      </c>
      <c r="N159" s="121">
        <f t="shared" si="60"/>
        <v>595732.56000000006</v>
      </c>
      <c r="O159" s="121">
        <f t="shared" si="60"/>
        <v>0</v>
      </c>
      <c r="Q159" s="122">
        <f t="shared" si="57"/>
        <v>167639.51</v>
      </c>
      <c r="R159" s="123">
        <f t="shared" si="58"/>
        <v>224828.46000000008</v>
      </c>
      <c r="S159" s="123">
        <f t="shared" si="59"/>
        <v>224828.46000000008</v>
      </c>
      <c r="V159" s="124">
        <v>608</v>
      </c>
      <c r="W159" s="125">
        <v>11</v>
      </c>
      <c r="X159" s="126">
        <v>1</v>
      </c>
      <c r="Y159" s="127" t="s">
        <v>81</v>
      </c>
      <c r="Z159" s="128" t="s">
        <v>16</v>
      </c>
      <c r="AA159" s="127" t="s">
        <v>22</v>
      </c>
      <c r="AB159" s="129" t="s">
        <v>311</v>
      </c>
      <c r="AC159" s="130" t="s">
        <v>242</v>
      </c>
      <c r="AD159" s="131">
        <v>490904.1</v>
      </c>
      <c r="AE159" s="131">
        <v>370904.1</v>
      </c>
      <c r="AF159" s="131">
        <v>370904.1</v>
      </c>
    </row>
    <row r="160" spans="1:34" x14ac:dyDescent="0.25">
      <c r="A160" s="118" t="s">
        <v>292</v>
      </c>
      <c r="B160" s="119">
        <v>608</v>
      </c>
      <c r="C160" s="119">
        <v>11</v>
      </c>
      <c r="D160" s="132">
        <v>1</v>
      </c>
      <c r="E160" s="132">
        <v>3</v>
      </c>
      <c r="F160" s="119">
        <v>2</v>
      </c>
      <c r="G160" s="132">
        <v>0</v>
      </c>
      <c r="H160" s="254" t="s">
        <v>244</v>
      </c>
      <c r="I160" s="234"/>
      <c r="J160" s="236">
        <f t="shared" si="60"/>
        <v>790543.61</v>
      </c>
      <c r="K160" s="121">
        <f t="shared" si="60"/>
        <v>0</v>
      </c>
      <c r="L160" s="121">
        <f t="shared" si="60"/>
        <v>595732.56000000006</v>
      </c>
      <c r="M160" s="121">
        <f t="shared" si="60"/>
        <v>0</v>
      </c>
      <c r="N160" s="121">
        <f t="shared" si="60"/>
        <v>595732.56000000006</v>
      </c>
      <c r="O160" s="121">
        <f t="shared" si="60"/>
        <v>0</v>
      </c>
      <c r="Q160" s="122">
        <f t="shared" si="57"/>
        <v>153639.50999999998</v>
      </c>
      <c r="R160" s="123">
        <f t="shared" si="58"/>
        <v>124828.45999999999</v>
      </c>
      <c r="S160" s="123">
        <f t="shared" si="59"/>
        <v>124828.45999999999</v>
      </c>
      <c r="V160" s="124">
        <v>608</v>
      </c>
      <c r="W160" s="125">
        <v>11</v>
      </c>
      <c r="X160" s="126">
        <v>1</v>
      </c>
      <c r="Y160" s="127" t="s">
        <v>81</v>
      </c>
      <c r="Z160" s="128" t="s">
        <v>16</v>
      </c>
      <c r="AA160" s="127" t="s">
        <v>22</v>
      </c>
      <c r="AB160" s="129" t="s">
        <v>311</v>
      </c>
      <c r="AC160" s="130" t="s">
        <v>250</v>
      </c>
      <c r="AD160" s="131">
        <v>220904.1</v>
      </c>
      <c r="AE160" s="131">
        <v>220904.1</v>
      </c>
      <c r="AF160" s="131">
        <v>220904.1</v>
      </c>
    </row>
    <row r="161" spans="1:34" ht="18" customHeight="1" x14ac:dyDescent="0.25">
      <c r="A161" s="118" t="s">
        <v>305</v>
      </c>
      <c r="B161" s="119">
        <v>608</v>
      </c>
      <c r="C161" s="119">
        <v>11</v>
      </c>
      <c r="D161" s="132">
        <v>1</v>
      </c>
      <c r="E161" s="132">
        <v>3</v>
      </c>
      <c r="F161" s="119">
        <v>2</v>
      </c>
      <c r="G161" s="132">
        <v>1</v>
      </c>
      <c r="H161" s="254" t="s">
        <v>244</v>
      </c>
      <c r="I161" s="234"/>
      <c r="J161" s="236">
        <f t="shared" ref="J161:O161" si="61">J162+J167</f>
        <v>790543.61</v>
      </c>
      <c r="K161" s="121">
        <f t="shared" si="61"/>
        <v>0</v>
      </c>
      <c r="L161" s="121">
        <f t="shared" si="61"/>
        <v>595732.56000000006</v>
      </c>
      <c r="M161" s="121">
        <f t="shared" si="61"/>
        <v>0</v>
      </c>
      <c r="N161" s="121">
        <f t="shared" si="61"/>
        <v>595732.56000000006</v>
      </c>
      <c r="O161" s="121">
        <f t="shared" si="61"/>
        <v>0</v>
      </c>
      <c r="Q161" s="122">
        <f t="shared" si="57"/>
        <v>153639.50999999998</v>
      </c>
      <c r="R161" s="123">
        <f t="shared" si="58"/>
        <v>124828.45999999999</v>
      </c>
      <c r="S161" s="123">
        <f t="shared" si="59"/>
        <v>124828.45999999999</v>
      </c>
      <c r="V161" s="124">
        <v>608</v>
      </c>
      <c r="W161" s="125">
        <v>11</v>
      </c>
      <c r="X161" s="126">
        <v>1</v>
      </c>
      <c r="Y161" s="127" t="s">
        <v>81</v>
      </c>
      <c r="Z161" s="128" t="s">
        <v>16</v>
      </c>
      <c r="AA161" s="127" t="s">
        <v>22</v>
      </c>
      <c r="AB161" s="129" t="s">
        <v>311</v>
      </c>
      <c r="AC161" s="130" t="s">
        <v>113</v>
      </c>
      <c r="AD161" s="131">
        <v>220904.1</v>
      </c>
      <c r="AE161" s="131">
        <v>220904.1</v>
      </c>
      <c r="AF161" s="131">
        <v>220904.1</v>
      </c>
    </row>
    <row r="162" spans="1:34" ht="25.5" x14ac:dyDescent="0.25">
      <c r="A162" s="118" t="s">
        <v>310</v>
      </c>
      <c r="B162" s="119">
        <v>608</v>
      </c>
      <c r="C162" s="119">
        <v>11</v>
      </c>
      <c r="D162" s="132">
        <v>1</v>
      </c>
      <c r="E162" s="132">
        <v>3</v>
      </c>
      <c r="F162" s="119">
        <v>2</v>
      </c>
      <c r="G162" s="132">
        <v>1</v>
      </c>
      <c r="H162" s="234">
        <v>20050</v>
      </c>
      <c r="I162" s="234"/>
      <c r="J162" s="236">
        <f t="shared" ref="J162:O162" si="62">J163+J165</f>
        <v>658543.61</v>
      </c>
      <c r="K162" s="121">
        <f t="shared" si="62"/>
        <v>0</v>
      </c>
      <c r="L162" s="121">
        <f t="shared" si="62"/>
        <v>595732.56000000006</v>
      </c>
      <c r="M162" s="121">
        <f t="shared" si="62"/>
        <v>0</v>
      </c>
      <c r="N162" s="121">
        <f t="shared" si="62"/>
        <v>595732.56000000006</v>
      </c>
      <c r="O162" s="121">
        <f t="shared" si="62"/>
        <v>0</v>
      </c>
      <c r="Q162" s="122">
        <f t="shared" si="57"/>
        <v>14000</v>
      </c>
      <c r="R162" s="123">
        <f t="shared" si="58"/>
        <v>100000</v>
      </c>
      <c r="S162" s="123">
        <f t="shared" si="59"/>
        <v>100000</v>
      </c>
      <c r="V162" s="124">
        <v>608</v>
      </c>
      <c r="W162" s="125">
        <v>11</v>
      </c>
      <c r="X162" s="126">
        <v>1</v>
      </c>
      <c r="Y162" s="127" t="s">
        <v>81</v>
      </c>
      <c r="Z162" s="128" t="s">
        <v>16</v>
      </c>
      <c r="AA162" s="127" t="s">
        <v>22</v>
      </c>
      <c r="AB162" s="129" t="s">
        <v>311</v>
      </c>
      <c r="AC162" s="130" t="s">
        <v>253</v>
      </c>
      <c r="AD162" s="131">
        <v>270000</v>
      </c>
      <c r="AE162" s="131">
        <v>150000</v>
      </c>
      <c r="AF162" s="131">
        <v>150000</v>
      </c>
    </row>
    <row r="163" spans="1:34" s="238" customFormat="1" ht="51" x14ac:dyDescent="0.25">
      <c r="A163" s="118" t="s">
        <v>249</v>
      </c>
      <c r="B163" s="119">
        <v>608</v>
      </c>
      <c r="C163" s="119">
        <v>11</v>
      </c>
      <c r="D163" s="132">
        <v>1</v>
      </c>
      <c r="E163" s="132">
        <v>3</v>
      </c>
      <c r="F163" s="119">
        <v>2</v>
      </c>
      <c r="G163" s="132">
        <v>1</v>
      </c>
      <c r="H163" s="234">
        <v>20050</v>
      </c>
      <c r="I163" s="234">
        <v>100</v>
      </c>
      <c r="J163" s="236">
        <f t="shared" ref="J163:O163" si="63">J164</f>
        <v>374543.61</v>
      </c>
      <c r="K163" s="121">
        <f t="shared" si="63"/>
        <v>0</v>
      </c>
      <c r="L163" s="121">
        <f t="shared" si="63"/>
        <v>345732.56</v>
      </c>
      <c r="M163" s="121">
        <f t="shared" si="63"/>
        <v>0</v>
      </c>
      <c r="N163" s="121">
        <f t="shared" si="63"/>
        <v>345732.56</v>
      </c>
      <c r="O163" s="121">
        <f t="shared" si="63"/>
        <v>0</v>
      </c>
      <c r="Q163" s="239">
        <f t="shared" si="57"/>
        <v>14000</v>
      </c>
      <c r="R163" s="239">
        <f t="shared" si="58"/>
        <v>100000</v>
      </c>
      <c r="S163" s="239">
        <f t="shared" si="59"/>
        <v>100000</v>
      </c>
      <c r="V163" s="240">
        <v>608</v>
      </c>
      <c r="W163" s="241">
        <v>11</v>
      </c>
      <c r="X163" s="242">
        <v>1</v>
      </c>
      <c r="Y163" s="243" t="s">
        <v>81</v>
      </c>
      <c r="Z163" s="244" t="s">
        <v>16</v>
      </c>
      <c r="AA163" s="243" t="s">
        <v>22</v>
      </c>
      <c r="AB163" s="245" t="s">
        <v>311</v>
      </c>
      <c r="AC163" s="246" t="s">
        <v>132</v>
      </c>
      <c r="AD163" s="247">
        <v>270000</v>
      </c>
      <c r="AE163" s="247">
        <v>150000</v>
      </c>
      <c r="AF163" s="247">
        <v>150000</v>
      </c>
      <c r="AG163" s="248"/>
      <c r="AH163" s="248"/>
    </row>
    <row r="164" spans="1:34" ht="30.6" customHeight="1" x14ac:dyDescent="0.25">
      <c r="A164" s="118" t="s">
        <v>283</v>
      </c>
      <c r="B164" s="119">
        <v>608</v>
      </c>
      <c r="C164" s="119">
        <v>11</v>
      </c>
      <c r="D164" s="132">
        <v>1</v>
      </c>
      <c r="E164" s="132">
        <v>3</v>
      </c>
      <c r="F164" s="119">
        <v>2</v>
      </c>
      <c r="G164" s="132">
        <v>1</v>
      </c>
      <c r="H164" s="234">
        <v>20050</v>
      </c>
      <c r="I164" s="234">
        <v>110</v>
      </c>
      <c r="J164" s="236">
        <v>374543.61</v>
      </c>
      <c r="K164" s="121">
        <f>K165</f>
        <v>0</v>
      </c>
      <c r="L164" s="121">
        <v>345732.56</v>
      </c>
      <c r="M164" s="121">
        <f>M165</f>
        <v>0</v>
      </c>
      <c r="N164" s="121">
        <v>345732.56</v>
      </c>
      <c r="O164" s="121">
        <f>O165</f>
        <v>0</v>
      </c>
      <c r="Q164" s="122">
        <f t="shared" si="57"/>
        <v>32000</v>
      </c>
      <c r="R164" s="123">
        <f t="shared" si="58"/>
        <v>-50000</v>
      </c>
      <c r="S164" s="123">
        <f t="shared" si="59"/>
        <v>-50000</v>
      </c>
      <c r="V164" s="124">
        <v>608</v>
      </c>
      <c r="W164" s="125">
        <v>11</v>
      </c>
      <c r="X164" s="126">
        <v>1</v>
      </c>
      <c r="Y164" s="127" t="s">
        <v>81</v>
      </c>
      <c r="Z164" s="128" t="s">
        <v>16</v>
      </c>
      <c r="AA164" s="127" t="s">
        <v>22</v>
      </c>
      <c r="AB164" s="129" t="s">
        <v>313</v>
      </c>
      <c r="AC164" s="130" t="s">
        <v>242</v>
      </c>
      <c r="AD164" s="131">
        <v>100000</v>
      </c>
      <c r="AE164" s="131">
        <v>50000</v>
      </c>
      <c r="AF164" s="131">
        <v>50000</v>
      </c>
    </row>
    <row r="165" spans="1:34" ht="59.25" customHeight="1" x14ac:dyDescent="0.25">
      <c r="A165" s="118" t="s">
        <v>252</v>
      </c>
      <c r="B165" s="119">
        <v>608</v>
      </c>
      <c r="C165" s="119">
        <v>11</v>
      </c>
      <c r="D165" s="132">
        <v>1</v>
      </c>
      <c r="E165" s="132">
        <v>3</v>
      </c>
      <c r="F165" s="119">
        <v>2</v>
      </c>
      <c r="G165" s="132">
        <v>1</v>
      </c>
      <c r="H165" s="234">
        <v>20050</v>
      </c>
      <c r="I165" s="234">
        <v>200</v>
      </c>
      <c r="J165" s="236">
        <f>J166</f>
        <v>284000</v>
      </c>
      <c r="K165" s="121">
        <f>K166</f>
        <v>0</v>
      </c>
      <c r="L165" s="121">
        <f>L166</f>
        <v>250000</v>
      </c>
      <c r="M165" s="121">
        <f>M166</f>
        <v>0</v>
      </c>
      <c r="N165" s="121">
        <f>N166</f>
        <v>250000</v>
      </c>
      <c r="O165" s="121">
        <f>O166</f>
        <v>0</v>
      </c>
      <c r="Q165" s="122"/>
      <c r="R165" s="123"/>
      <c r="S165" s="123"/>
      <c r="V165" s="124"/>
      <c r="W165" s="125"/>
      <c r="X165" s="126"/>
      <c r="Y165" s="127"/>
      <c r="Z165" s="128"/>
      <c r="AA165" s="127"/>
      <c r="AB165" s="129"/>
      <c r="AC165" s="130"/>
      <c r="AD165" s="131"/>
      <c r="AE165" s="131"/>
      <c r="AF165" s="131"/>
    </row>
    <row r="166" spans="1:34" ht="25.5" customHeight="1" x14ac:dyDescent="0.25">
      <c r="A166" s="233" t="s">
        <v>254</v>
      </c>
      <c r="B166" s="234">
        <v>608</v>
      </c>
      <c r="C166" s="234">
        <v>11</v>
      </c>
      <c r="D166" s="235">
        <v>1</v>
      </c>
      <c r="E166" s="235">
        <v>3</v>
      </c>
      <c r="F166" s="234">
        <v>2</v>
      </c>
      <c r="G166" s="235">
        <v>1</v>
      </c>
      <c r="H166" s="234">
        <v>20050</v>
      </c>
      <c r="I166" s="234">
        <v>240</v>
      </c>
      <c r="J166" s="236">
        <v>284000</v>
      </c>
      <c r="K166" s="236">
        <v>0</v>
      </c>
      <c r="L166" s="237">
        <v>250000</v>
      </c>
      <c r="M166" s="237">
        <v>0</v>
      </c>
      <c r="N166" s="237">
        <v>250000</v>
      </c>
      <c r="O166" s="237">
        <v>0</v>
      </c>
      <c r="Q166" s="122"/>
      <c r="R166" s="123"/>
      <c r="S166" s="123"/>
      <c r="V166" s="124"/>
      <c r="W166" s="125"/>
      <c r="X166" s="126"/>
      <c r="Y166" s="127"/>
      <c r="Z166" s="128"/>
      <c r="AA166" s="127"/>
      <c r="AB166" s="129"/>
      <c r="AC166" s="130"/>
      <c r="AD166" s="131"/>
      <c r="AE166" s="131"/>
      <c r="AF166" s="131"/>
    </row>
    <row r="167" spans="1:34" ht="31.9" customHeight="1" x14ac:dyDescent="0.25">
      <c r="A167" s="118" t="s">
        <v>312</v>
      </c>
      <c r="B167" s="119">
        <v>608</v>
      </c>
      <c r="C167" s="119">
        <v>11</v>
      </c>
      <c r="D167" s="132">
        <v>1</v>
      </c>
      <c r="E167" s="132">
        <v>3</v>
      </c>
      <c r="F167" s="119">
        <v>2</v>
      </c>
      <c r="G167" s="132">
        <v>1</v>
      </c>
      <c r="H167" s="234">
        <v>20060</v>
      </c>
      <c r="I167" s="234"/>
      <c r="J167" s="236">
        <f>J169+J170+J172</f>
        <v>132000</v>
      </c>
      <c r="K167" s="121">
        <f>K170</f>
        <v>0</v>
      </c>
      <c r="L167" s="121">
        <f>L170</f>
        <v>0</v>
      </c>
      <c r="M167" s="121">
        <f>M170</f>
        <v>0</v>
      </c>
      <c r="N167" s="121">
        <f>N170</f>
        <v>0</v>
      </c>
      <c r="O167" s="121">
        <f>O170</f>
        <v>0</v>
      </c>
      <c r="Q167" s="122">
        <f>J170-AD167</f>
        <v>-48000</v>
      </c>
      <c r="R167" s="123">
        <f>L170-AE167</f>
        <v>-50000</v>
      </c>
      <c r="S167" s="123">
        <f>N170-AF167</f>
        <v>-50000</v>
      </c>
      <c r="V167" s="124">
        <v>608</v>
      </c>
      <c r="W167" s="125">
        <v>11</v>
      </c>
      <c r="X167" s="126">
        <v>1</v>
      </c>
      <c r="Y167" s="127" t="s">
        <v>81</v>
      </c>
      <c r="Z167" s="128" t="s">
        <v>16</v>
      </c>
      <c r="AA167" s="127" t="s">
        <v>22</v>
      </c>
      <c r="AB167" s="129" t="s">
        <v>313</v>
      </c>
      <c r="AC167" s="130" t="s">
        <v>253</v>
      </c>
      <c r="AD167" s="131">
        <v>100000</v>
      </c>
      <c r="AE167" s="131">
        <v>50000</v>
      </c>
      <c r="AF167" s="131">
        <v>50000</v>
      </c>
    </row>
    <row r="168" spans="1:34" ht="33" customHeight="1" x14ac:dyDescent="0.25">
      <c r="A168" s="118" t="s">
        <v>249</v>
      </c>
      <c r="B168" s="119">
        <v>608</v>
      </c>
      <c r="C168" s="119">
        <v>11</v>
      </c>
      <c r="D168" s="132">
        <v>1</v>
      </c>
      <c r="E168" s="132">
        <v>3</v>
      </c>
      <c r="F168" s="119">
        <v>2</v>
      </c>
      <c r="G168" s="132">
        <v>1</v>
      </c>
      <c r="H168" s="234">
        <v>20060</v>
      </c>
      <c r="I168" s="234">
        <v>100</v>
      </c>
      <c r="J168" s="236">
        <f t="shared" ref="J168:O168" si="64">J169</f>
        <v>25000</v>
      </c>
      <c r="K168" s="121">
        <f t="shared" si="64"/>
        <v>0</v>
      </c>
      <c r="L168" s="121">
        <f t="shared" si="64"/>
        <v>0</v>
      </c>
      <c r="M168" s="121">
        <f t="shared" si="64"/>
        <v>0</v>
      </c>
      <c r="N168" s="121">
        <f t="shared" si="64"/>
        <v>0</v>
      </c>
      <c r="O168" s="121">
        <f t="shared" si="64"/>
        <v>0</v>
      </c>
      <c r="Q168" s="122">
        <f>J171-AD168</f>
        <v>-48000</v>
      </c>
      <c r="R168" s="123">
        <f>L171-AE168</f>
        <v>-50000</v>
      </c>
      <c r="S168" s="123">
        <f>N171-AF168</f>
        <v>-50000</v>
      </c>
      <c r="V168" s="124">
        <v>608</v>
      </c>
      <c r="W168" s="125">
        <v>11</v>
      </c>
      <c r="X168" s="126">
        <v>1</v>
      </c>
      <c r="Y168" s="127" t="s">
        <v>81</v>
      </c>
      <c r="Z168" s="128" t="s">
        <v>16</v>
      </c>
      <c r="AA168" s="127" t="s">
        <v>22</v>
      </c>
      <c r="AB168" s="129" t="s">
        <v>313</v>
      </c>
      <c r="AC168" s="130" t="s">
        <v>132</v>
      </c>
      <c r="AD168" s="131">
        <v>100000</v>
      </c>
      <c r="AE168" s="131">
        <v>50000</v>
      </c>
      <c r="AF168" s="131">
        <v>50000</v>
      </c>
    </row>
    <row r="169" spans="1:34" ht="29.25" customHeight="1" x14ac:dyDescent="0.25">
      <c r="A169" s="118" t="s">
        <v>283</v>
      </c>
      <c r="B169" s="119">
        <v>608</v>
      </c>
      <c r="C169" s="119">
        <v>11</v>
      </c>
      <c r="D169" s="132">
        <v>1</v>
      </c>
      <c r="E169" s="132">
        <v>3</v>
      </c>
      <c r="F169" s="119">
        <v>2</v>
      </c>
      <c r="G169" s="132">
        <v>1</v>
      </c>
      <c r="H169" s="234">
        <v>20060</v>
      </c>
      <c r="I169" s="234">
        <v>110</v>
      </c>
      <c r="J169" s="236">
        <v>25000</v>
      </c>
      <c r="K169" s="121">
        <v>0</v>
      </c>
      <c r="L169" s="121">
        <v>0</v>
      </c>
      <c r="M169" s="121">
        <v>0</v>
      </c>
      <c r="N169" s="121">
        <v>0</v>
      </c>
      <c r="O169" s="121">
        <v>0</v>
      </c>
      <c r="Q169" s="122"/>
      <c r="R169" s="123"/>
      <c r="S169" s="123"/>
      <c r="V169" s="162"/>
      <c r="W169" s="163"/>
      <c r="X169" s="164"/>
      <c r="Y169" s="165"/>
      <c r="Z169" s="166"/>
      <c r="AA169" s="165"/>
      <c r="AB169" s="167"/>
      <c r="AC169" s="168"/>
      <c r="AD169" s="169"/>
      <c r="AE169" s="169"/>
      <c r="AF169" s="169"/>
    </row>
    <row r="170" spans="1:34" ht="22.5" customHeight="1" x14ac:dyDescent="0.25">
      <c r="A170" s="118" t="s">
        <v>252</v>
      </c>
      <c r="B170" s="119">
        <v>608</v>
      </c>
      <c r="C170" s="119">
        <v>11</v>
      </c>
      <c r="D170" s="132">
        <v>1</v>
      </c>
      <c r="E170" s="132">
        <v>3</v>
      </c>
      <c r="F170" s="119">
        <v>2</v>
      </c>
      <c r="G170" s="132">
        <v>1</v>
      </c>
      <c r="H170" s="234">
        <v>20060</v>
      </c>
      <c r="I170" s="234">
        <v>200</v>
      </c>
      <c r="J170" s="236">
        <f t="shared" ref="J170:O170" si="65">J171</f>
        <v>52000</v>
      </c>
      <c r="K170" s="121">
        <f t="shared" si="65"/>
        <v>0</v>
      </c>
      <c r="L170" s="121">
        <f t="shared" si="65"/>
        <v>0</v>
      </c>
      <c r="M170" s="121">
        <f t="shared" si="65"/>
        <v>0</v>
      </c>
      <c r="N170" s="121">
        <f t="shared" si="65"/>
        <v>0</v>
      </c>
      <c r="O170" s="121">
        <f t="shared" si="65"/>
        <v>0</v>
      </c>
      <c r="Q170" s="122"/>
      <c r="R170" s="123"/>
      <c r="S170" s="123"/>
      <c r="V170" s="162"/>
      <c r="W170" s="163"/>
      <c r="X170" s="164"/>
      <c r="Y170" s="165"/>
      <c r="Z170" s="166"/>
      <c r="AA170" s="165"/>
      <c r="AB170" s="167"/>
      <c r="AC170" s="168"/>
      <c r="AD170" s="169"/>
      <c r="AE170" s="169"/>
      <c r="AF170" s="169"/>
    </row>
    <row r="171" spans="1:34" ht="21.75" customHeight="1" x14ac:dyDescent="0.25">
      <c r="A171" s="159" t="s">
        <v>254</v>
      </c>
      <c r="B171" s="160">
        <v>608</v>
      </c>
      <c r="C171" s="161">
        <v>11</v>
      </c>
      <c r="D171" s="161">
        <v>1</v>
      </c>
      <c r="E171" s="161">
        <v>3</v>
      </c>
      <c r="F171" s="160">
        <v>2</v>
      </c>
      <c r="G171" s="161">
        <v>1</v>
      </c>
      <c r="H171" s="234">
        <v>20060</v>
      </c>
      <c r="I171" s="234">
        <v>240</v>
      </c>
      <c r="J171" s="236">
        <v>52000</v>
      </c>
      <c r="K171" s="121">
        <v>0</v>
      </c>
      <c r="L171" s="134">
        <v>0</v>
      </c>
      <c r="M171" s="134">
        <v>0</v>
      </c>
      <c r="N171" s="134">
        <v>0</v>
      </c>
      <c r="O171" s="134">
        <v>0</v>
      </c>
      <c r="Q171" s="122">
        <f>J174-AD171</f>
        <v>60491444.149999999</v>
      </c>
      <c r="R171" s="123">
        <f>L174-AE171</f>
        <v>1337852.370000001</v>
      </c>
      <c r="S171" s="123">
        <f>N174-AF171</f>
        <v>1576051.4900000021</v>
      </c>
      <c r="V171" s="173">
        <v>608</v>
      </c>
      <c r="W171" s="174">
        <v>11</v>
      </c>
      <c r="X171" s="174">
        <v>1</v>
      </c>
      <c r="Y171" s="175" t="s">
        <v>81</v>
      </c>
      <c r="Z171" s="175" t="s">
        <v>16</v>
      </c>
      <c r="AA171" s="175" t="s">
        <v>22</v>
      </c>
      <c r="AB171" s="175" t="s">
        <v>313</v>
      </c>
      <c r="AD171" s="176">
        <v>11477171.869999999</v>
      </c>
      <c r="AE171" s="176">
        <v>10174382.039999999</v>
      </c>
      <c r="AF171" s="177">
        <v>10283678.039999999</v>
      </c>
    </row>
    <row r="172" spans="1:34" ht="16.5" customHeight="1" x14ac:dyDescent="0.25">
      <c r="A172" s="159" t="s">
        <v>307</v>
      </c>
      <c r="B172" s="160">
        <v>608</v>
      </c>
      <c r="C172" s="161">
        <v>11</v>
      </c>
      <c r="D172" s="161">
        <v>1</v>
      </c>
      <c r="E172" s="161">
        <v>3</v>
      </c>
      <c r="F172" s="160">
        <v>2</v>
      </c>
      <c r="G172" s="161">
        <v>1</v>
      </c>
      <c r="H172" s="234">
        <v>20060</v>
      </c>
      <c r="I172" s="234">
        <v>300</v>
      </c>
      <c r="J172" s="236">
        <f>J173</f>
        <v>55000</v>
      </c>
      <c r="K172" s="121">
        <v>0</v>
      </c>
      <c r="L172" s="134">
        <v>0</v>
      </c>
      <c r="M172" s="134">
        <v>0</v>
      </c>
      <c r="N172" s="134">
        <v>0</v>
      </c>
      <c r="O172" s="134">
        <v>0</v>
      </c>
      <c r="Q172" s="122">
        <f>J175-AD172</f>
        <v>0</v>
      </c>
      <c r="R172" s="123">
        <f>L175-AE172</f>
        <v>0</v>
      </c>
      <c r="S172" s="123">
        <f>N175-AF172</f>
        <v>0</v>
      </c>
    </row>
    <row r="173" spans="1:34" x14ac:dyDescent="0.25">
      <c r="A173" s="159" t="s">
        <v>314</v>
      </c>
      <c r="B173" s="160">
        <v>608</v>
      </c>
      <c r="C173" s="161">
        <v>11</v>
      </c>
      <c r="D173" s="161">
        <v>1</v>
      </c>
      <c r="E173" s="161">
        <v>3</v>
      </c>
      <c r="F173" s="160">
        <v>2</v>
      </c>
      <c r="G173" s="161">
        <v>1</v>
      </c>
      <c r="H173" s="234">
        <v>20060</v>
      </c>
      <c r="I173" s="234">
        <v>350</v>
      </c>
      <c r="J173" s="236">
        <v>55000</v>
      </c>
      <c r="K173" s="121">
        <v>0</v>
      </c>
      <c r="L173" s="134">
        <v>0</v>
      </c>
      <c r="M173" s="134">
        <v>0</v>
      </c>
      <c r="N173" s="134">
        <v>0</v>
      </c>
      <c r="O173" s="134">
        <v>0</v>
      </c>
      <c r="Q173" s="122">
        <f>J176-AD172</f>
        <v>0</v>
      </c>
      <c r="R173" s="123">
        <f>L176-AE172</f>
        <v>0</v>
      </c>
      <c r="S173" s="123">
        <f>N176-AF172</f>
        <v>0</v>
      </c>
    </row>
    <row r="174" spans="1:34" x14ac:dyDescent="0.25">
      <c r="A174" s="170" t="s">
        <v>233</v>
      </c>
      <c r="B174" s="171">
        <v>608</v>
      </c>
      <c r="C174" s="171">
        <v>11</v>
      </c>
      <c r="D174" s="171">
        <v>1</v>
      </c>
      <c r="E174" s="171">
        <v>3</v>
      </c>
      <c r="F174" s="171">
        <v>2</v>
      </c>
      <c r="G174" s="171">
        <v>1</v>
      </c>
      <c r="H174" s="274"/>
      <c r="I174" s="275"/>
      <c r="J174" s="276">
        <f t="shared" ref="J174:O174" si="66">J157+J138+J99+J72+J56+J13+J130+J64+J149</f>
        <v>71968616.019999996</v>
      </c>
      <c r="K174" s="172">
        <f t="shared" si="66"/>
        <v>489265</v>
      </c>
      <c r="L174" s="172">
        <f t="shared" si="66"/>
        <v>11512234.41</v>
      </c>
      <c r="M174" s="172">
        <f t="shared" si="66"/>
        <v>549363</v>
      </c>
      <c r="N174" s="172">
        <f t="shared" si="66"/>
        <v>11859729.530000001</v>
      </c>
      <c r="O174" s="172">
        <f t="shared" si="66"/>
        <v>610161</v>
      </c>
      <c r="Q174" s="122">
        <f>J177-AD172</f>
        <v>0</v>
      </c>
      <c r="R174" s="123">
        <f>L177-AE172</f>
        <v>0</v>
      </c>
      <c r="S174" s="123">
        <f>N177-AF172</f>
        <v>0</v>
      </c>
    </row>
    <row r="175" spans="1:34" x14ac:dyDescent="0.25">
      <c r="H175" s="238"/>
      <c r="I175" s="238"/>
      <c r="J175" s="238"/>
      <c r="Q175" s="122">
        <f>J178-AD172</f>
        <v>0</v>
      </c>
      <c r="R175" s="123">
        <f>L178-AE172</f>
        <v>0</v>
      </c>
      <c r="S175" s="123">
        <f>N178-AF172</f>
        <v>0</v>
      </c>
    </row>
    <row r="176" spans="1:34" ht="17.25" customHeight="1" x14ac:dyDescent="0.25">
      <c r="H176" s="238"/>
      <c r="I176" s="238"/>
      <c r="J176" s="270"/>
      <c r="L176" s="178"/>
      <c r="N176" s="179"/>
      <c r="Q176" s="122">
        <f>J179-AD172</f>
        <v>0</v>
      </c>
      <c r="R176" s="123">
        <f>L179-AE172</f>
        <v>0</v>
      </c>
      <c r="S176" s="123">
        <f>N179-AF172</f>
        <v>0</v>
      </c>
    </row>
    <row r="177" spans="10:19" x14ac:dyDescent="0.25">
      <c r="J177" s="111"/>
      <c r="L177" s="178"/>
      <c r="N177" s="179"/>
      <c r="Q177" s="122">
        <f>J180-AD172</f>
        <v>0</v>
      </c>
      <c r="R177" s="123">
        <f>L180-AE172</f>
        <v>0</v>
      </c>
      <c r="S177" s="123">
        <f>N180-AF172</f>
        <v>0</v>
      </c>
    </row>
    <row r="178" spans="10:19" x14ac:dyDescent="0.25">
      <c r="Q178" s="122">
        <f>J181-AD173</f>
        <v>0</v>
      </c>
      <c r="R178" s="123">
        <f>L181-AE173</f>
        <v>0</v>
      </c>
      <c r="S178" s="123">
        <f>N181-AF173</f>
        <v>0</v>
      </c>
    </row>
    <row r="179" spans="10:19" x14ac:dyDescent="0.25">
      <c r="Q179" s="122">
        <f>J182-AD174</f>
        <v>0</v>
      </c>
      <c r="R179" s="123">
        <f>L182-AE174</f>
        <v>0</v>
      </c>
      <c r="S179" s="123">
        <f>N182-AF174</f>
        <v>0</v>
      </c>
    </row>
    <row r="180" spans="10:19" x14ac:dyDescent="0.25">
      <c r="Q180" s="180"/>
    </row>
    <row r="181" spans="10:19" x14ac:dyDescent="0.25">
      <c r="J181" s="178"/>
    </row>
    <row r="182" spans="10:19" x14ac:dyDescent="0.25">
      <c r="J182" s="111"/>
      <c r="L182" s="178"/>
      <c r="N182" s="179"/>
    </row>
    <row r="184" spans="10:19" x14ac:dyDescent="0.25">
      <c r="J184" s="178"/>
    </row>
  </sheetData>
  <mergeCells count="14">
    <mergeCell ref="N1:O1"/>
    <mergeCell ref="B8:H8"/>
    <mergeCell ref="I8:I10"/>
    <mergeCell ref="J8:O8"/>
    <mergeCell ref="L2:O3"/>
    <mergeCell ref="A5:O6"/>
    <mergeCell ref="B9:B10"/>
    <mergeCell ref="C9:C10"/>
    <mergeCell ref="D9:D10"/>
    <mergeCell ref="J9:K9"/>
    <mergeCell ref="L9:M9"/>
    <mergeCell ref="N9:O9"/>
    <mergeCell ref="E9:H10"/>
    <mergeCell ref="A8:A10"/>
  </mergeCells>
  <pageMargins left="0.27559053897857699" right="0.19685038924217199" top="0.78740155696868896" bottom="0.78740155696868896" header="0.31496062874794001" footer="0.31496062874794001"/>
  <pageSetup paperSize="9" fitToHeight="0" orientation="portrait" r:id="rId1"/>
  <rowBreaks count="1" manualBreakCount="1">
    <brk id="12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2"/>
  <sheetViews>
    <sheetView zoomScale="80" zoomScaleNormal="80" workbookViewId="0">
      <selection activeCell="I2" sqref="I2:L3"/>
    </sheetView>
  </sheetViews>
  <sheetFormatPr defaultColWidth="9" defaultRowHeight="15" x14ac:dyDescent="0.2"/>
  <cols>
    <col min="1" max="1" width="65.140625" style="101" customWidth="1"/>
    <col min="2" max="2" width="6.7109375" style="101" customWidth="1"/>
    <col min="3" max="3" width="6.140625" style="101" customWidth="1"/>
    <col min="4" max="4" width="6.5703125" style="101" customWidth="1"/>
    <col min="5" max="5" width="8.85546875" style="101" customWidth="1"/>
    <col min="6" max="6" width="6.42578125" style="101" customWidth="1"/>
    <col min="7" max="7" width="23" style="238" customWidth="1"/>
    <col min="8" max="8" width="15.42578125" style="101" customWidth="1"/>
    <col min="9" max="9" width="21.5703125" style="104" customWidth="1"/>
    <col min="10" max="10" width="10.85546875" style="104" customWidth="1"/>
    <col min="11" max="11" width="19.28515625" style="104" customWidth="1"/>
    <col min="12" max="12" width="10.85546875" style="104" customWidth="1"/>
    <col min="13" max="13" width="18.28515625" style="104" customWidth="1"/>
    <col min="14" max="18" width="9" style="104" customWidth="1"/>
    <col min="19" max="19" width="9" style="101" customWidth="1"/>
    <col min="20" max="16384" width="9" style="101"/>
  </cols>
  <sheetData>
    <row r="1" spans="1:16" x14ac:dyDescent="0.2">
      <c r="K1" s="324"/>
      <c r="L1" s="324"/>
    </row>
    <row r="2" spans="1:16" x14ac:dyDescent="0.2">
      <c r="I2" s="334" t="s">
        <v>410</v>
      </c>
      <c r="J2" s="334"/>
      <c r="K2" s="334"/>
      <c r="L2" s="334"/>
    </row>
    <row r="3" spans="1:16" ht="101.25" customHeight="1" x14ac:dyDescent="0.25">
      <c r="A3" s="7"/>
      <c r="B3" s="106"/>
      <c r="C3" s="106"/>
      <c r="D3" s="106"/>
      <c r="E3" s="106"/>
      <c r="F3" s="106"/>
      <c r="G3" s="267"/>
      <c r="H3" s="106"/>
      <c r="I3" s="334"/>
      <c r="J3" s="334"/>
      <c r="K3" s="334"/>
      <c r="L3" s="334"/>
      <c r="M3" s="108"/>
      <c r="N3" s="108"/>
      <c r="O3" s="108"/>
      <c r="P3" s="108"/>
    </row>
    <row r="4" spans="1:16" ht="24" customHeight="1" x14ac:dyDescent="0.25">
      <c r="A4" s="335" t="s">
        <v>360</v>
      </c>
      <c r="B4" s="335"/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108"/>
      <c r="N4" s="108"/>
      <c r="O4" s="108"/>
      <c r="P4" s="108"/>
    </row>
    <row r="5" spans="1:16" ht="38.25" customHeight="1" x14ac:dyDescent="0.25">
      <c r="A5" s="335"/>
      <c r="B5" s="335"/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108"/>
      <c r="N5" s="108"/>
      <c r="O5" s="108"/>
      <c r="P5" s="108"/>
    </row>
    <row r="6" spans="1:16" ht="16.5" customHeight="1" x14ac:dyDescent="0.2"/>
    <row r="7" spans="1:16" ht="31.5" customHeight="1" x14ac:dyDescent="0.2">
      <c r="A7" s="283" t="s">
        <v>235</v>
      </c>
      <c r="B7" s="283" t="s">
        <v>361</v>
      </c>
      <c r="C7" s="305"/>
      <c r="D7" s="305"/>
      <c r="E7" s="304"/>
      <c r="F7" s="283" t="s">
        <v>237</v>
      </c>
      <c r="G7" s="285" t="s">
        <v>203</v>
      </c>
      <c r="H7" s="286"/>
      <c r="I7" s="286"/>
      <c r="J7" s="286"/>
      <c r="K7" s="286"/>
      <c r="L7" s="287"/>
    </row>
    <row r="8" spans="1:16" ht="24" customHeight="1" x14ac:dyDescent="0.2">
      <c r="A8" s="303"/>
      <c r="B8" s="292" t="s">
        <v>239</v>
      </c>
      <c r="C8" s="344"/>
      <c r="D8" s="344"/>
      <c r="E8" s="345"/>
      <c r="F8" s="303"/>
      <c r="G8" s="285" t="s">
        <v>105</v>
      </c>
      <c r="H8" s="287"/>
      <c r="I8" s="283" t="s">
        <v>106</v>
      </c>
      <c r="J8" s="304"/>
      <c r="K8" s="283" t="s">
        <v>107</v>
      </c>
      <c r="L8" s="304"/>
    </row>
    <row r="9" spans="1:16" ht="114" customHeight="1" x14ac:dyDescent="0.2">
      <c r="A9" s="284"/>
      <c r="B9" s="346"/>
      <c r="C9" s="347"/>
      <c r="D9" s="347"/>
      <c r="E9" s="348"/>
      <c r="F9" s="284"/>
      <c r="G9" s="268" t="s">
        <v>240</v>
      </c>
      <c r="H9" s="8" t="s">
        <v>207</v>
      </c>
      <c r="I9" s="8" t="s">
        <v>240</v>
      </c>
      <c r="J9" s="8" t="s">
        <v>207</v>
      </c>
      <c r="K9" s="8" t="s">
        <v>240</v>
      </c>
      <c r="L9" s="8" t="s">
        <v>207</v>
      </c>
    </row>
    <row r="10" spans="1:16" ht="22.5" customHeight="1" x14ac:dyDescent="0.2">
      <c r="A10" s="8">
        <v>1</v>
      </c>
      <c r="B10" s="283">
        <v>2</v>
      </c>
      <c r="C10" s="305"/>
      <c r="D10" s="305"/>
      <c r="E10" s="304"/>
      <c r="F10" s="8">
        <v>3</v>
      </c>
      <c r="G10" s="268">
        <v>4</v>
      </c>
      <c r="H10" s="8" t="s">
        <v>362</v>
      </c>
      <c r="I10" s="8">
        <v>6</v>
      </c>
      <c r="J10" s="8">
        <v>7</v>
      </c>
      <c r="K10" s="8">
        <v>8</v>
      </c>
      <c r="L10" s="8">
        <v>9</v>
      </c>
    </row>
    <row r="11" spans="1:16" ht="55.5" customHeight="1" x14ac:dyDescent="0.2">
      <c r="A11" s="48" t="s">
        <v>243</v>
      </c>
      <c r="B11" s="214" t="s">
        <v>81</v>
      </c>
      <c r="C11" s="215" t="s">
        <v>288</v>
      </c>
      <c r="D11" s="214" t="s">
        <v>109</v>
      </c>
      <c r="E11" s="216" t="s">
        <v>244</v>
      </c>
      <c r="F11" s="217"/>
      <c r="G11" s="236">
        <f t="shared" ref="G11:L11" si="0">G12+G96</f>
        <v>71953616.019999996</v>
      </c>
      <c r="H11" s="218">
        <f t="shared" si="0"/>
        <v>489265</v>
      </c>
      <c r="I11" s="218">
        <f t="shared" si="0"/>
        <v>11312234.41</v>
      </c>
      <c r="J11" s="218">
        <f t="shared" si="0"/>
        <v>549363</v>
      </c>
      <c r="K11" s="218">
        <f t="shared" si="0"/>
        <v>11759729.529999999</v>
      </c>
      <c r="L11" s="218">
        <f t="shared" si="0"/>
        <v>610161</v>
      </c>
      <c r="M11" s="179"/>
    </row>
    <row r="12" spans="1:16" ht="36" customHeight="1" x14ac:dyDescent="0.2">
      <c r="A12" s="48" t="s">
        <v>245</v>
      </c>
      <c r="B12" s="214" t="s">
        <v>81</v>
      </c>
      <c r="C12" s="215" t="s">
        <v>15</v>
      </c>
      <c r="D12" s="214">
        <v>0</v>
      </c>
      <c r="E12" s="216" t="s">
        <v>244</v>
      </c>
      <c r="F12" s="217"/>
      <c r="G12" s="236">
        <f t="shared" ref="G12:L12" si="1">G13+G44+G57+G78+G54</f>
        <v>67190047.170000002</v>
      </c>
      <c r="H12" s="218">
        <f t="shared" si="1"/>
        <v>489265</v>
      </c>
      <c r="I12" s="218">
        <f t="shared" si="1"/>
        <v>8342207.3599999994</v>
      </c>
      <c r="J12" s="218">
        <f t="shared" si="1"/>
        <v>549363</v>
      </c>
      <c r="K12" s="218">
        <f t="shared" si="1"/>
        <v>8945505.3599999994</v>
      </c>
      <c r="L12" s="218">
        <f t="shared" si="1"/>
        <v>610161</v>
      </c>
    </row>
    <row r="13" spans="1:16" ht="36" customHeight="1" x14ac:dyDescent="0.2">
      <c r="A13" s="48" t="s">
        <v>246</v>
      </c>
      <c r="B13" s="214" t="s">
        <v>81</v>
      </c>
      <c r="C13" s="215" t="s">
        <v>15</v>
      </c>
      <c r="D13" s="214" t="s">
        <v>22</v>
      </c>
      <c r="E13" s="216" t="s">
        <v>244</v>
      </c>
      <c r="F13" s="217"/>
      <c r="G13" s="236">
        <f>G14+G18+G22+G25+G36+G41</f>
        <v>5553290</v>
      </c>
      <c r="H13" s="218">
        <f>H14+H18+H22+H25+H36</f>
        <v>0</v>
      </c>
      <c r="I13" s="218">
        <f>I14+I18+I22+I25+I36</f>
        <v>4591600</v>
      </c>
      <c r="J13" s="218">
        <f>J14+J18+J22+J25+J36</f>
        <v>0</v>
      </c>
      <c r="K13" s="218">
        <f>K14+K18+K22+K25+K36</f>
        <v>4591600</v>
      </c>
      <c r="L13" s="218">
        <f>L14+L18+L22+L25+L36</f>
        <v>0</v>
      </c>
    </row>
    <row r="14" spans="1:16" ht="17.25" customHeight="1" x14ac:dyDescent="0.2">
      <c r="A14" s="48" t="s">
        <v>363</v>
      </c>
      <c r="B14" s="214" t="s">
        <v>81</v>
      </c>
      <c r="C14" s="215" t="s">
        <v>15</v>
      </c>
      <c r="D14" s="214" t="s">
        <v>22</v>
      </c>
      <c r="E14" s="216" t="s">
        <v>260</v>
      </c>
      <c r="F14" s="217"/>
      <c r="G14" s="236">
        <f>'Прилож 3'!J32</f>
        <v>5000</v>
      </c>
      <c r="H14" s="218">
        <f>'Прилож 3'!K32</f>
        <v>0</v>
      </c>
      <c r="I14" s="218">
        <f>'Прилож 3'!L32</f>
        <v>5000</v>
      </c>
      <c r="J14" s="218">
        <f>'Прилож 3'!M32</f>
        <v>0</v>
      </c>
      <c r="K14" s="218">
        <f>'Прилож 3'!N32</f>
        <v>5000</v>
      </c>
      <c r="L14" s="218">
        <f>'Прилож 3'!O32</f>
        <v>0</v>
      </c>
    </row>
    <row r="15" spans="1:16" ht="34.5" customHeight="1" x14ac:dyDescent="0.2">
      <c r="A15" s="48" t="s">
        <v>252</v>
      </c>
      <c r="B15" s="214" t="s">
        <v>81</v>
      </c>
      <c r="C15" s="215" t="s">
        <v>15</v>
      </c>
      <c r="D15" s="214" t="s">
        <v>22</v>
      </c>
      <c r="E15" s="216" t="s">
        <v>260</v>
      </c>
      <c r="F15" s="160">
        <v>200</v>
      </c>
      <c r="G15" s="236">
        <f t="shared" ref="G15:L16" si="2">G16</f>
        <v>5000</v>
      </c>
      <c r="H15" s="218">
        <f t="shared" si="2"/>
        <v>0</v>
      </c>
      <c r="I15" s="218">
        <f t="shared" si="2"/>
        <v>5000</v>
      </c>
      <c r="J15" s="218">
        <f t="shared" si="2"/>
        <v>0</v>
      </c>
      <c r="K15" s="218">
        <f t="shared" si="2"/>
        <v>5000</v>
      </c>
      <c r="L15" s="218">
        <f t="shared" si="2"/>
        <v>0</v>
      </c>
    </row>
    <row r="16" spans="1:16" ht="39.75" customHeight="1" x14ac:dyDescent="0.2">
      <c r="A16" s="48" t="s">
        <v>254</v>
      </c>
      <c r="B16" s="214" t="s">
        <v>81</v>
      </c>
      <c r="C16" s="215" t="s">
        <v>15</v>
      </c>
      <c r="D16" s="214" t="s">
        <v>22</v>
      </c>
      <c r="E16" s="216" t="s">
        <v>260</v>
      </c>
      <c r="F16" s="160">
        <v>240</v>
      </c>
      <c r="G16" s="236">
        <f t="shared" si="2"/>
        <v>5000</v>
      </c>
      <c r="H16" s="218">
        <f t="shared" si="2"/>
        <v>0</v>
      </c>
      <c r="I16" s="218">
        <f t="shared" si="2"/>
        <v>5000</v>
      </c>
      <c r="J16" s="218">
        <f t="shared" si="2"/>
        <v>0</v>
      </c>
      <c r="K16" s="218">
        <f t="shared" si="2"/>
        <v>5000</v>
      </c>
      <c r="L16" s="218">
        <f t="shared" si="2"/>
        <v>0</v>
      </c>
    </row>
    <row r="17" spans="1:12" ht="36" customHeight="1" x14ac:dyDescent="0.2">
      <c r="A17" s="43" t="s">
        <v>364</v>
      </c>
      <c r="B17" s="214" t="s">
        <v>81</v>
      </c>
      <c r="C17" s="215" t="s">
        <v>15</v>
      </c>
      <c r="D17" s="214" t="s">
        <v>22</v>
      </c>
      <c r="E17" s="216" t="s">
        <v>260</v>
      </c>
      <c r="F17" s="160">
        <v>244</v>
      </c>
      <c r="G17" s="236">
        <f>'Прилож 3'!J38</f>
        <v>5000</v>
      </c>
      <c r="H17" s="218">
        <f>'Прилож 3'!K38</f>
        <v>0</v>
      </c>
      <c r="I17" s="218">
        <f>'Прилож 3'!L38</f>
        <v>5000</v>
      </c>
      <c r="J17" s="218">
        <f>'Прилож 3'!M38</f>
        <v>0</v>
      </c>
      <c r="K17" s="218">
        <f>'Прилож 3'!N38</f>
        <v>5000</v>
      </c>
      <c r="L17" s="218">
        <f>'Прилож 3'!O38</f>
        <v>0</v>
      </c>
    </row>
    <row r="18" spans="1:12" ht="36.75" customHeight="1" x14ac:dyDescent="0.2">
      <c r="A18" s="48" t="s">
        <v>276</v>
      </c>
      <c r="B18" s="132">
        <v>3</v>
      </c>
      <c r="C18" s="119">
        <v>1</v>
      </c>
      <c r="D18" s="132">
        <v>1</v>
      </c>
      <c r="E18" s="119">
        <v>20100</v>
      </c>
      <c r="F18" s="217"/>
      <c r="G18" s="236">
        <f t="shared" ref="G18:L18" si="3">G20</f>
        <v>30000</v>
      </c>
      <c r="H18" s="218">
        <f t="shared" si="3"/>
        <v>0</v>
      </c>
      <c r="I18" s="218">
        <f t="shared" si="3"/>
        <v>15000</v>
      </c>
      <c r="J18" s="218">
        <f t="shared" si="3"/>
        <v>0</v>
      </c>
      <c r="K18" s="218">
        <f t="shared" si="3"/>
        <v>15000</v>
      </c>
      <c r="L18" s="218">
        <f t="shared" si="3"/>
        <v>0</v>
      </c>
    </row>
    <row r="19" spans="1:12" ht="36.75" customHeight="1" x14ac:dyDescent="0.2">
      <c r="A19" s="48" t="s">
        <v>252</v>
      </c>
      <c r="B19" s="132">
        <v>3</v>
      </c>
      <c r="C19" s="119">
        <v>1</v>
      </c>
      <c r="D19" s="132">
        <v>1</v>
      </c>
      <c r="E19" s="119">
        <v>20100</v>
      </c>
      <c r="F19" s="160">
        <v>200</v>
      </c>
      <c r="G19" s="236">
        <f t="shared" ref="G19:L20" si="4">G20</f>
        <v>30000</v>
      </c>
      <c r="H19" s="218">
        <f t="shared" si="4"/>
        <v>0</v>
      </c>
      <c r="I19" s="218">
        <f t="shared" si="4"/>
        <v>15000</v>
      </c>
      <c r="J19" s="218">
        <f t="shared" si="4"/>
        <v>0</v>
      </c>
      <c r="K19" s="218">
        <f t="shared" si="4"/>
        <v>15000</v>
      </c>
      <c r="L19" s="218">
        <f t="shared" si="4"/>
        <v>0</v>
      </c>
    </row>
    <row r="20" spans="1:12" ht="31.5" customHeight="1" x14ac:dyDescent="0.2">
      <c r="A20" s="48" t="s">
        <v>254</v>
      </c>
      <c r="B20" s="132">
        <v>3</v>
      </c>
      <c r="C20" s="119">
        <v>1</v>
      </c>
      <c r="D20" s="132">
        <v>1</v>
      </c>
      <c r="E20" s="119">
        <v>20100</v>
      </c>
      <c r="F20" s="160">
        <v>240</v>
      </c>
      <c r="G20" s="236">
        <f t="shared" si="4"/>
        <v>30000</v>
      </c>
      <c r="H20" s="218">
        <f t="shared" si="4"/>
        <v>0</v>
      </c>
      <c r="I20" s="218">
        <f t="shared" si="4"/>
        <v>15000</v>
      </c>
      <c r="J20" s="218">
        <f t="shared" si="4"/>
        <v>0</v>
      </c>
      <c r="K20" s="218">
        <f t="shared" si="4"/>
        <v>15000</v>
      </c>
      <c r="L20" s="218">
        <f t="shared" si="4"/>
        <v>0</v>
      </c>
    </row>
    <row r="21" spans="1:12" ht="32.25" customHeight="1" x14ac:dyDescent="0.2">
      <c r="A21" s="43" t="s">
        <v>364</v>
      </c>
      <c r="B21" s="132">
        <v>3</v>
      </c>
      <c r="C21" s="119">
        <v>1</v>
      </c>
      <c r="D21" s="132">
        <v>1</v>
      </c>
      <c r="E21" s="119">
        <v>20100</v>
      </c>
      <c r="F21" s="234">
        <v>244</v>
      </c>
      <c r="G21" s="236">
        <f>'Прилож 3'!J98</f>
        <v>30000</v>
      </c>
      <c r="H21" s="236">
        <f>'Прилож 3'!K98</f>
        <v>0</v>
      </c>
      <c r="I21" s="218">
        <f>'Прилож 3'!L98</f>
        <v>15000</v>
      </c>
      <c r="J21" s="218">
        <f>'Прилож 3'!M98</f>
        <v>0</v>
      </c>
      <c r="K21" s="218">
        <f>'Прилож 3'!N98</f>
        <v>15000</v>
      </c>
      <c r="L21" s="218">
        <f>'Прилож 3'!O98</f>
        <v>0</v>
      </c>
    </row>
    <row r="22" spans="1:12" ht="15" customHeight="1" x14ac:dyDescent="0.2">
      <c r="A22" s="48" t="s">
        <v>262</v>
      </c>
      <c r="B22" s="214" t="s">
        <v>81</v>
      </c>
      <c r="C22" s="215" t="s">
        <v>15</v>
      </c>
      <c r="D22" s="214" t="s">
        <v>22</v>
      </c>
      <c r="E22" s="160">
        <v>29970</v>
      </c>
      <c r="F22" s="160"/>
      <c r="G22" s="236">
        <f t="shared" ref="G22:L23" si="5">G23</f>
        <v>25000</v>
      </c>
      <c r="H22" s="218">
        <f t="shared" si="5"/>
        <v>0</v>
      </c>
      <c r="I22" s="218">
        <f t="shared" si="5"/>
        <v>25000</v>
      </c>
      <c r="J22" s="218">
        <f t="shared" si="5"/>
        <v>0</v>
      </c>
      <c r="K22" s="218">
        <f t="shared" si="5"/>
        <v>25000</v>
      </c>
      <c r="L22" s="218">
        <f t="shared" si="5"/>
        <v>0</v>
      </c>
    </row>
    <row r="23" spans="1:12" ht="19.5" customHeight="1" x14ac:dyDescent="0.2">
      <c r="A23" s="48" t="s">
        <v>255</v>
      </c>
      <c r="B23" s="214" t="s">
        <v>81</v>
      </c>
      <c r="C23" s="215" t="s">
        <v>15</v>
      </c>
      <c r="D23" s="214" t="s">
        <v>22</v>
      </c>
      <c r="E23" s="160">
        <v>29970</v>
      </c>
      <c r="F23" s="160">
        <v>800</v>
      </c>
      <c r="G23" s="236">
        <f t="shared" si="5"/>
        <v>25000</v>
      </c>
      <c r="H23" s="218">
        <f t="shared" si="5"/>
        <v>0</v>
      </c>
      <c r="I23" s="218">
        <f t="shared" si="5"/>
        <v>25000</v>
      </c>
      <c r="J23" s="218">
        <f t="shared" si="5"/>
        <v>0</v>
      </c>
      <c r="K23" s="218">
        <f t="shared" si="5"/>
        <v>25000</v>
      </c>
      <c r="L23" s="218">
        <f t="shared" si="5"/>
        <v>0</v>
      </c>
    </row>
    <row r="24" spans="1:12" ht="18.75" customHeight="1" x14ac:dyDescent="0.2">
      <c r="A24" s="48" t="s">
        <v>264</v>
      </c>
      <c r="B24" s="214" t="s">
        <v>81</v>
      </c>
      <c r="C24" s="215" t="s">
        <v>15</v>
      </c>
      <c r="D24" s="214" t="s">
        <v>22</v>
      </c>
      <c r="E24" s="160">
        <v>29970</v>
      </c>
      <c r="F24" s="160">
        <v>870</v>
      </c>
      <c r="G24" s="236">
        <f>'Прилож 3'!J45</f>
        <v>25000</v>
      </c>
      <c r="H24" s="218">
        <f>'Прилож 3'!K45</f>
        <v>0</v>
      </c>
      <c r="I24" s="218">
        <f>'Прилож 3'!L45</f>
        <v>25000</v>
      </c>
      <c r="J24" s="218">
        <f>'Прилож 3'!M45</f>
        <v>0</v>
      </c>
      <c r="K24" s="218">
        <f>'Прилож 3'!N45</f>
        <v>25000</v>
      </c>
      <c r="L24" s="218">
        <f>'Прилож 3'!O45</f>
        <v>0</v>
      </c>
    </row>
    <row r="25" spans="1:12" ht="45.75" customHeight="1" x14ac:dyDescent="0.2">
      <c r="A25" s="48" t="s">
        <v>365</v>
      </c>
      <c r="B25" s="214" t="s">
        <v>81</v>
      </c>
      <c r="C25" s="215" t="s">
        <v>15</v>
      </c>
      <c r="D25" s="214" t="s">
        <v>22</v>
      </c>
      <c r="E25" s="160">
        <v>29980</v>
      </c>
      <c r="F25" s="217"/>
      <c r="G25" s="236">
        <f>G27+G31+G35</f>
        <v>5331790</v>
      </c>
      <c r="H25" s="218">
        <f t="shared" ref="H25:L25" si="6">H27+H31+H35</f>
        <v>0</v>
      </c>
      <c r="I25" s="218">
        <f t="shared" si="6"/>
        <v>4376600</v>
      </c>
      <c r="J25" s="218">
        <f t="shared" si="6"/>
        <v>0</v>
      </c>
      <c r="K25" s="218">
        <f t="shared" si="6"/>
        <v>4376600</v>
      </c>
      <c r="L25" s="218">
        <f t="shared" si="6"/>
        <v>0</v>
      </c>
    </row>
    <row r="26" spans="1:12" ht="63.75" customHeight="1" x14ac:dyDescent="0.2">
      <c r="A26" s="48" t="s">
        <v>249</v>
      </c>
      <c r="B26" s="214" t="s">
        <v>81</v>
      </c>
      <c r="C26" s="215" t="s">
        <v>15</v>
      </c>
      <c r="D26" s="214" t="s">
        <v>22</v>
      </c>
      <c r="E26" s="160">
        <v>29980</v>
      </c>
      <c r="F26" s="160">
        <v>100</v>
      </c>
      <c r="G26" s="236">
        <f t="shared" ref="G26:L26" si="7">G27</f>
        <v>4786790</v>
      </c>
      <c r="H26" s="218">
        <f t="shared" si="7"/>
        <v>0</v>
      </c>
      <c r="I26" s="218">
        <f t="shared" si="7"/>
        <v>3764600</v>
      </c>
      <c r="J26" s="218">
        <f t="shared" si="7"/>
        <v>0</v>
      </c>
      <c r="K26" s="218">
        <f t="shared" si="7"/>
        <v>3764600</v>
      </c>
      <c r="L26" s="218">
        <f t="shared" si="7"/>
        <v>0</v>
      </c>
    </row>
    <row r="27" spans="1:12" ht="42" customHeight="1" x14ac:dyDescent="0.2">
      <c r="A27" s="48" t="s">
        <v>251</v>
      </c>
      <c r="B27" s="214" t="s">
        <v>81</v>
      </c>
      <c r="C27" s="215" t="s">
        <v>15</v>
      </c>
      <c r="D27" s="214" t="s">
        <v>22</v>
      </c>
      <c r="E27" s="160">
        <v>29980</v>
      </c>
      <c r="F27" s="160">
        <v>120</v>
      </c>
      <c r="G27" s="236">
        <f>'Прилож 3'!J20+'Прилож 3'!J27</f>
        <v>4786790</v>
      </c>
      <c r="H27" s="218">
        <f>'Прилож 3'!K20+'Прилож 3'!K27</f>
        <v>0</v>
      </c>
      <c r="I27" s="218">
        <f>'Прилож 3'!L20+'Прилож 3'!L27</f>
        <v>3764600</v>
      </c>
      <c r="J27" s="218">
        <f>'Прилож 3'!M20+'Прилож 3'!M27</f>
        <v>0</v>
      </c>
      <c r="K27" s="218">
        <f>'Прилож 3'!N20+'Прилож 3'!N27</f>
        <v>3764600</v>
      </c>
      <c r="L27" s="218">
        <f>'Прилож 3'!O20+'Прилож 3'!O27</f>
        <v>0</v>
      </c>
    </row>
    <row r="28" spans="1:12" ht="23.25" customHeight="1" x14ac:dyDescent="0.2">
      <c r="A28" s="43" t="s">
        <v>366</v>
      </c>
      <c r="B28" s="214" t="s">
        <v>81</v>
      </c>
      <c r="C28" s="215" t="s">
        <v>15</v>
      </c>
      <c r="D28" s="214" t="s">
        <v>22</v>
      </c>
      <c r="E28" s="160">
        <v>29980</v>
      </c>
      <c r="F28" s="160">
        <v>121</v>
      </c>
      <c r="G28" s="236">
        <v>2525440.7999999998</v>
      </c>
      <c r="H28" s="218">
        <v>0</v>
      </c>
      <c r="I28" s="218">
        <v>2525440.7999999998</v>
      </c>
      <c r="J28" s="219">
        <v>0</v>
      </c>
      <c r="K28" s="218">
        <v>2525440.7999999998</v>
      </c>
      <c r="L28" s="219">
        <v>0</v>
      </c>
    </row>
    <row r="29" spans="1:12" ht="42" customHeight="1" x14ac:dyDescent="0.2">
      <c r="A29" s="43" t="s">
        <v>367</v>
      </c>
      <c r="B29" s="214" t="s">
        <v>81</v>
      </c>
      <c r="C29" s="215" t="s">
        <v>15</v>
      </c>
      <c r="D29" s="214" t="s">
        <v>22</v>
      </c>
      <c r="E29" s="160">
        <v>29980</v>
      </c>
      <c r="F29" s="160">
        <v>129</v>
      </c>
      <c r="G29" s="236">
        <v>758153.13</v>
      </c>
      <c r="H29" s="218">
        <v>0</v>
      </c>
      <c r="I29" s="218">
        <v>758153.13</v>
      </c>
      <c r="J29" s="219">
        <v>0</v>
      </c>
      <c r="K29" s="218">
        <v>758153.13</v>
      </c>
      <c r="L29" s="219">
        <v>0</v>
      </c>
    </row>
    <row r="30" spans="1:12" ht="47.25" customHeight="1" x14ac:dyDescent="0.2">
      <c r="A30" s="48" t="s">
        <v>252</v>
      </c>
      <c r="B30" s="214" t="s">
        <v>81</v>
      </c>
      <c r="C30" s="215" t="s">
        <v>15</v>
      </c>
      <c r="D30" s="214" t="s">
        <v>22</v>
      </c>
      <c r="E30" s="160">
        <v>29980</v>
      </c>
      <c r="F30" s="160">
        <v>200</v>
      </c>
      <c r="G30" s="236">
        <f t="shared" ref="G30:L30" si="8">G31</f>
        <v>515000</v>
      </c>
      <c r="H30" s="218">
        <f t="shared" si="8"/>
        <v>0</v>
      </c>
      <c r="I30" s="218">
        <f t="shared" si="8"/>
        <v>582000</v>
      </c>
      <c r="J30" s="218">
        <f t="shared" si="8"/>
        <v>0</v>
      </c>
      <c r="K30" s="218">
        <f t="shared" si="8"/>
        <v>582000</v>
      </c>
      <c r="L30" s="218">
        <f t="shared" si="8"/>
        <v>0</v>
      </c>
    </row>
    <row r="31" spans="1:12" ht="15" customHeight="1" x14ac:dyDescent="0.2">
      <c r="A31" s="48" t="s">
        <v>254</v>
      </c>
      <c r="B31" s="214" t="s">
        <v>81</v>
      </c>
      <c r="C31" s="215" t="s">
        <v>15</v>
      </c>
      <c r="D31" s="214" t="s">
        <v>22</v>
      </c>
      <c r="E31" s="160">
        <v>29980</v>
      </c>
      <c r="F31" s="160">
        <v>240</v>
      </c>
      <c r="G31" s="236">
        <f>'Прилож 3'!J29</f>
        <v>515000</v>
      </c>
      <c r="H31" s="218">
        <f>'Прилож 3'!K29</f>
        <v>0</v>
      </c>
      <c r="I31" s="218">
        <f>'Прилож 3'!L29</f>
        <v>582000</v>
      </c>
      <c r="J31" s="218">
        <f>'Прилож 3'!M29</f>
        <v>0</v>
      </c>
      <c r="K31" s="218">
        <f>'Прилож 3'!N29</f>
        <v>582000</v>
      </c>
      <c r="L31" s="218">
        <f>'Прилож 3'!O29</f>
        <v>0</v>
      </c>
    </row>
    <row r="32" spans="1:12" ht="35.25" customHeight="1" x14ac:dyDescent="0.2">
      <c r="A32" s="43" t="s">
        <v>368</v>
      </c>
      <c r="B32" s="214" t="s">
        <v>81</v>
      </c>
      <c r="C32" s="215" t="s">
        <v>15</v>
      </c>
      <c r="D32" s="214" t="s">
        <v>22</v>
      </c>
      <c r="E32" s="160">
        <v>29980</v>
      </c>
      <c r="F32" s="160">
        <v>242</v>
      </c>
      <c r="G32" s="236">
        <v>122500</v>
      </c>
      <c r="H32" s="218">
        <v>0</v>
      </c>
      <c r="I32" s="219">
        <v>122500</v>
      </c>
      <c r="J32" s="219">
        <v>0</v>
      </c>
      <c r="K32" s="219">
        <v>122500</v>
      </c>
      <c r="L32" s="219">
        <v>0</v>
      </c>
    </row>
    <row r="33" spans="1:18" s="102" customFormat="1" ht="15" customHeight="1" x14ac:dyDescent="0.2">
      <c r="A33" s="48" t="s">
        <v>364</v>
      </c>
      <c r="B33" s="220" t="s">
        <v>81</v>
      </c>
      <c r="C33" s="221" t="s">
        <v>15</v>
      </c>
      <c r="D33" s="220" t="s">
        <v>22</v>
      </c>
      <c r="E33" s="119">
        <v>29980</v>
      </c>
      <c r="F33" s="119">
        <v>244</v>
      </c>
      <c r="G33" s="236">
        <v>528793.18000000005</v>
      </c>
      <c r="H33" s="121">
        <v>0</v>
      </c>
      <c r="I33" s="134">
        <v>538806.06999999995</v>
      </c>
      <c r="J33" s="134">
        <v>0</v>
      </c>
      <c r="K33" s="134">
        <v>538806.06999999995</v>
      </c>
      <c r="L33" s="134">
        <v>0</v>
      </c>
      <c r="M33" s="103"/>
      <c r="N33" s="103"/>
      <c r="O33" s="103"/>
      <c r="P33" s="103"/>
      <c r="Q33" s="103"/>
      <c r="R33" s="103"/>
    </row>
    <row r="34" spans="1:18" ht="15" customHeight="1" x14ac:dyDescent="0.2">
      <c r="A34" s="48" t="s">
        <v>255</v>
      </c>
      <c r="B34" s="214" t="s">
        <v>81</v>
      </c>
      <c r="C34" s="215" t="s">
        <v>15</v>
      </c>
      <c r="D34" s="214" t="s">
        <v>22</v>
      </c>
      <c r="E34" s="160">
        <v>29980</v>
      </c>
      <c r="F34" s="160">
        <v>800</v>
      </c>
      <c r="G34" s="236">
        <f>'Прилож 3'!J30</f>
        <v>30000</v>
      </c>
      <c r="H34" s="121">
        <v>0</v>
      </c>
      <c r="I34" s="218">
        <f>'Прилож 3'!L30</f>
        <v>30000</v>
      </c>
      <c r="J34" s="134">
        <v>0</v>
      </c>
      <c r="K34" s="218">
        <f>'Прилож 3'!N30</f>
        <v>30000</v>
      </c>
      <c r="L34" s="134">
        <v>0</v>
      </c>
    </row>
    <row r="35" spans="1:18" ht="19.5" customHeight="1" x14ac:dyDescent="0.2">
      <c r="A35" s="48" t="s">
        <v>257</v>
      </c>
      <c r="B35" s="214" t="s">
        <v>81</v>
      </c>
      <c r="C35" s="215" t="s">
        <v>15</v>
      </c>
      <c r="D35" s="214" t="s">
        <v>22</v>
      </c>
      <c r="E35" s="160">
        <v>29980</v>
      </c>
      <c r="F35" s="160">
        <v>850</v>
      </c>
      <c r="G35" s="236">
        <f>'Прилож 3'!J30</f>
        <v>30000</v>
      </c>
      <c r="H35" s="121">
        <v>0</v>
      </c>
      <c r="I35" s="218">
        <v>30000</v>
      </c>
      <c r="J35" s="134">
        <v>0</v>
      </c>
      <c r="K35" s="218">
        <v>30000</v>
      </c>
      <c r="L35" s="134">
        <v>0</v>
      </c>
    </row>
    <row r="36" spans="1:18" ht="33.75" customHeight="1" x14ac:dyDescent="0.2">
      <c r="A36" s="48" t="s">
        <v>266</v>
      </c>
      <c r="B36" s="214" t="s">
        <v>81</v>
      </c>
      <c r="C36" s="215" t="s">
        <v>15</v>
      </c>
      <c r="D36" s="214" t="s">
        <v>22</v>
      </c>
      <c r="E36" s="160">
        <v>29990</v>
      </c>
      <c r="F36" s="217"/>
      <c r="G36" s="236">
        <f t="shared" ref="G36:L36" si="9">G38</f>
        <v>151500</v>
      </c>
      <c r="H36" s="218">
        <f t="shared" si="9"/>
        <v>0</v>
      </c>
      <c r="I36" s="218">
        <f t="shared" si="9"/>
        <v>170000</v>
      </c>
      <c r="J36" s="218">
        <f t="shared" si="9"/>
        <v>0</v>
      </c>
      <c r="K36" s="218">
        <f t="shared" si="9"/>
        <v>170000</v>
      </c>
      <c r="L36" s="218">
        <f t="shared" si="9"/>
        <v>0</v>
      </c>
    </row>
    <row r="37" spans="1:18" ht="37.5" customHeight="1" x14ac:dyDescent="0.2">
      <c r="A37" s="48" t="s">
        <v>252</v>
      </c>
      <c r="B37" s="220" t="s">
        <v>81</v>
      </c>
      <c r="C37" s="221" t="s">
        <v>15</v>
      </c>
      <c r="D37" s="220" t="s">
        <v>22</v>
      </c>
      <c r="E37" s="119">
        <v>29990</v>
      </c>
      <c r="F37" s="119">
        <v>200</v>
      </c>
      <c r="G37" s="236">
        <f t="shared" ref="G37:L37" si="10">G38</f>
        <v>151500</v>
      </c>
      <c r="H37" s="121">
        <f t="shared" si="10"/>
        <v>0</v>
      </c>
      <c r="I37" s="121">
        <f t="shared" si="10"/>
        <v>170000</v>
      </c>
      <c r="J37" s="121">
        <f t="shared" si="10"/>
        <v>0</v>
      </c>
      <c r="K37" s="121">
        <f t="shared" si="10"/>
        <v>170000</v>
      </c>
      <c r="L37" s="121">
        <f t="shared" si="10"/>
        <v>0</v>
      </c>
      <c r="M37" s="103"/>
    </row>
    <row r="38" spans="1:18" ht="45.75" customHeight="1" x14ac:dyDescent="0.2">
      <c r="A38" s="48" t="s">
        <v>254</v>
      </c>
      <c r="B38" s="220" t="s">
        <v>81</v>
      </c>
      <c r="C38" s="221" t="s">
        <v>15</v>
      </c>
      <c r="D38" s="220">
        <v>1</v>
      </c>
      <c r="E38" s="119">
        <v>29990</v>
      </c>
      <c r="F38" s="119">
        <v>240</v>
      </c>
      <c r="G38" s="236">
        <f>'Прилож 3'!J46</f>
        <v>151500</v>
      </c>
      <c r="H38" s="121">
        <f>H40</f>
        <v>0</v>
      </c>
      <c r="I38" s="121">
        <f>'Прилож 3'!L46</f>
        <v>170000</v>
      </c>
      <c r="J38" s="121">
        <f>J40</f>
        <v>0</v>
      </c>
      <c r="K38" s="121">
        <f>'Прилож 3'!N46</f>
        <v>170000</v>
      </c>
      <c r="L38" s="121">
        <f>L40</f>
        <v>0</v>
      </c>
      <c r="M38" s="103"/>
    </row>
    <row r="39" spans="1:18" ht="36" customHeight="1" x14ac:dyDescent="0.2">
      <c r="A39" s="48" t="s">
        <v>368</v>
      </c>
      <c r="B39" s="220" t="s">
        <v>81</v>
      </c>
      <c r="C39" s="221" t="s">
        <v>15</v>
      </c>
      <c r="D39" s="220" t="s">
        <v>22</v>
      </c>
      <c r="E39" s="119">
        <v>29990</v>
      </c>
      <c r="F39" s="119">
        <v>242</v>
      </c>
      <c r="G39" s="236">
        <v>25000</v>
      </c>
      <c r="H39" s="121">
        <v>0</v>
      </c>
      <c r="I39" s="121">
        <v>0</v>
      </c>
      <c r="J39" s="121">
        <v>0</v>
      </c>
      <c r="K39" s="121">
        <v>0</v>
      </c>
      <c r="L39" s="121">
        <v>0</v>
      </c>
      <c r="M39" s="103"/>
    </row>
    <row r="40" spans="1:18" ht="31.5" customHeight="1" x14ac:dyDescent="0.2">
      <c r="A40" s="48" t="s">
        <v>364</v>
      </c>
      <c r="B40" s="220" t="s">
        <v>81</v>
      </c>
      <c r="C40" s="221" t="s">
        <v>15</v>
      </c>
      <c r="D40" s="220" t="s">
        <v>22</v>
      </c>
      <c r="E40" s="119">
        <v>29990</v>
      </c>
      <c r="F40" s="119">
        <v>244</v>
      </c>
      <c r="G40" s="236">
        <v>185000</v>
      </c>
      <c r="H40" s="121">
        <f>'Прилож 3'!K52</f>
        <v>0</v>
      </c>
      <c r="I40" s="121">
        <f>'Прилож 3'!L52</f>
        <v>170000</v>
      </c>
      <c r="J40" s="121">
        <f>'Прилож 3'!M52</f>
        <v>0</v>
      </c>
      <c r="K40" s="121">
        <f>'Прилож 3'!N52</f>
        <v>170000</v>
      </c>
      <c r="L40" s="121">
        <f>'Прилож 3'!O52</f>
        <v>0</v>
      </c>
      <c r="M40" s="103"/>
    </row>
    <row r="41" spans="1:18" s="104" customFormat="1" ht="31.5" customHeight="1" x14ac:dyDescent="0.2">
      <c r="A41" s="48" t="s">
        <v>398</v>
      </c>
      <c r="B41" s="220">
        <v>3</v>
      </c>
      <c r="C41" s="221">
        <v>1</v>
      </c>
      <c r="D41" s="220">
        <v>1</v>
      </c>
      <c r="E41" s="119">
        <v>29990</v>
      </c>
      <c r="F41" s="119"/>
      <c r="G41" s="236">
        <f>'Прилож 3'!J53</f>
        <v>10000</v>
      </c>
      <c r="H41" s="121">
        <f>'Прилож 3'!K53</f>
        <v>0</v>
      </c>
      <c r="I41" s="121">
        <v>0</v>
      </c>
      <c r="J41" s="121">
        <f>'Прилож 3'!M53</f>
        <v>0</v>
      </c>
      <c r="K41" s="121">
        <v>0</v>
      </c>
      <c r="L41" s="121">
        <f>'Прилож 3'!O53</f>
        <v>0</v>
      </c>
      <c r="M41" s="103"/>
    </row>
    <row r="42" spans="1:18" s="104" customFormat="1" ht="31.5" customHeight="1" x14ac:dyDescent="0.2">
      <c r="A42" s="48" t="s">
        <v>399</v>
      </c>
      <c r="B42" s="220">
        <v>3</v>
      </c>
      <c r="C42" s="221">
        <v>1</v>
      </c>
      <c r="D42" s="220">
        <v>1</v>
      </c>
      <c r="E42" s="119">
        <v>29990</v>
      </c>
      <c r="F42" s="119">
        <v>850</v>
      </c>
      <c r="G42" s="236">
        <f>'Прилож 3'!J54</f>
        <v>10000</v>
      </c>
      <c r="H42" s="121">
        <f>'Прилож 3'!K54</f>
        <v>0</v>
      </c>
      <c r="I42" s="121">
        <v>0</v>
      </c>
      <c r="J42" s="121">
        <f>'Прилож 3'!M54</f>
        <v>0</v>
      </c>
      <c r="K42" s="121">
        <v>0</v>
      </c>
      <c r="L42" s="121">
        <f>'Прилож 3'!O54</f>
        <v>0</v>
      </c>
      <c r="M42" s="103"/>
    </row>
    <row r="43" spans="1:18" s="104" customFormat="1" ht="31.5" customHeight="1" x14ac:dyDescent="0.2">
      <c r="A43" s="48" t="s">
        <v>400</v>
      </c>
      <c r="B43" s="220">
        <v>3</v>
      </c>
      <c r="C43" s="221">
        <v>1</v>
      </c>
      <c r="D43" s="220">
        <v>1</v>
      </c>
      <c r="E43" s="119">
        <v>29990</v>
      </c>
      <c r="F43" s="119">
        <v>853</v>
      </c>
      <c r="G43" s="236">
        <f>'Прилож 3'!J55</f>
        <v>10000</v>
      </c>
      <c r="H43" s="121">
        <f>'Прилож 3'!K55</f>
        <v>0</v>
      </c>
      <c r="I43" s="121">
        <v>0</v>
      </c>
      <c r="J43" s="121">
        <f>'Прилож 3'!M55</f>
        <v>0</v>
      </c>
      <c r="K43" s="121">
        <v>0</v>
      </c>
      <c r="L43" s="121">
        <f>'Прилож 3'!O55</f>
        <v>0</v>
      </c>
      <c r="M43" s="103"/>
    </row>
    <row r="44" spans="1:18" ht="31.5" customHeight="1" x14ac:dyDescent="0.2">
      <c r="A44" s="48" t="s">
        <v>268</v>
      </c>
      <c r="B44" s="220" t="s">
        <v>81</v>
      </c>
      <c r="C44" s="221" t="s">
        <v>15</v>
      </c>
      <c r="D44" s="220" t="s">
        <v>44</v>
      </c>
      <c r="E44" s="222" t="s">
        <v>244</v>
      </c>
      <c r="F44" s="120"/>
      <c r="G44" s="236">
        <f t="shared" ref="G44:L44" si="11">G45+G49</f>
        <v>419265</v>
      </c>
      <c r="H44" s="121">
        <f t="shared" si="11"/>
        <v>389265</v>
      </c>
      <c r="I44" s="121">
        <f t="shared" si="11"/>
        <v>449363</v>
      </c>
      <c r="J44" s="121">
        <f t="shared" si="11"/>
        <v>429363</v>
      </c>
      <c r="K44" s="121">
        <f t="shared" si="11"/>
        <v>492161</v>
      </c>
      <c r="L44" s="121">
        <f t="shared" si="11"/>
        <v>470161</v>
      </c>
      <c r="M44" s="103"/>
    </row>
    <row r="45" spans="1:18" ht="48" customHeight="1" x14ac:dyDescent="0.2">
      <c r="A45" s="48" t="s">
        <v>271</v>
      </c>
      <c r="B45" s="220" t="s">
        <v>81</v>
      </c>
      <c r="C45" s="221" t="s">
        <v>15</v>
      </c>
      <c r="D45" s="220" t="s">
        <v>44</v>
      </c>
      <c r="E45" s="119">
        <v>20020</v>
      </c>
      <c r="F45" s="120"/>
      <c r="G45" s="236">
        <f t="shared" ref="G45:L47" si="12">G46</f>
        <v>30000</v>
      </c>
      <c r="H45" s="121">
        <f t="shared" si="12"/>
        <v>0</v>
      </c>
      <c r="I45" s="121">
        <f t="shared" si="12"/>
        <v>20000</v>
      </c>
      <c r="J45" s="121">
        <f t="shared" si="12"/>
        <v>0</v>
      </c>
      <c r="K45" s="121">
        <f t="shared" si="12"/>
        <v>22000</v>
      </c>
      <c r="L45" s="121">
        <f t="shared" si="12"/>
        <v>0</v>
      </c>
      <c r="M45" s="103"/>
    </row>
    <row r="46" spans="1:18" ht="48" customHeight="1" x14ac:dyDescent="0.2">
      <c r="A46" s="48" t="s">
        <v>252</v>
      </c>
      <c r="B46" s="220" t="s">
        <v>81</v>
      </c>
      <c r="C46" s="221" t="s">
        <v>15</v>
      </c>
      <c r="D46" s="220" t="s">
        <v>44</v>
      </c>
      <c r="E46" s="119">
        <v>20020</v>
      </c>
      <c r="F46" s="119">
        <v>200</v>
      </c>
      <c r="G46" s="236">
        <f t="shared" si="12"/>
        <v>30000</v>
      </c>
      <c r="H46" s="121">
        <f t="shared" si="12"/>
        <v>0</v>
      </c>
      <c r="I46" s="121">
        <f t="shared" si="12"/>
        <v>20000</v>
      </c>
      <c r="J46" s="121">
        <f t="shared" si="12"/>
        <v>0</v>
      </c>
      <c r="K46" s="121">
        <f t="shared" si="12"/>
        <v>22000</v>
      </c>
      <c r="L46" s="121">
        <f t="shared" si="12"/>
        <v>0</v>
      </c>
      <c r="M46" s="103"/>
    </row>
    <row r="47" spans="1:18" ht="37.5" customHeight="1" x14ac:dyDescent="0.2">
      <c r="A47" s="48" t="s">
        <v>254</v>
      </c>
      <c r="B47" s="220" t="s">
        <v>81</v>
      </c>
      <c r="C47" s="221" t="s">
        <v>15</v>
      </c>
      <c r="D47" s="220" t="s">
        <v>44</v>
      </c>
      <c r="E47" s="119">
        <v>20020</v>
      </c>
      <c r="F47" s="119">
        <v>240</v>
      </c>
      <c r="G47" s="236">
        <f t="shared" si="12"/>
        <v>30000</v>
      </c>
      <c r="H47" s="121">
        <f t="shared" si="12"/>
        <v>0</v>
      </c>
      <c r="I47" s="121">
        <f t="shared" si="12"/>
        <v>20000</v>
      </c>
      <c r="J47" s="121">
        <f t="shared" si="12"/>
        <v>0</v>
      </c>
      <c r="K47" s="121">
        <f t="shared" si="12"/>
        <v>22000</v>
      </c>
      <c r="L47" s="121">
        <f t="shared" si="12"/>
        <v>0</v>
      </c>
      <c r="M47" s="103"/>
    </row>
    <row r="48" spans="1:18" ht="32.25" customHeight="1" x14ac:dyDescent="0.2">
      <c r="A48" s="48" t="s">
        <v>364</v>
      </c>
      <c r="B48" s="220" t="s">
        <v>81</v>
      </c>
      <c r="C48" s="221" t="s">
        <v>15</v>
      </c>
      <c r="D48" s="220" t="s">
        <v>44</v>
      </c>
      <c r="E48" s="119">
        <v>20020</v>
      </c>
      <c r="F48" s="119">
        <v>244</v>
      </c>
      <c r="G48" s="236">
        <f>'Прилож 3'!J71</f>
        <v>30000</v>
      </c>
      <c r="H48" s="121">
        <f>'Прилож 3'!K71</f>
        <v>0</v>
      </c>
      <c r="I48" s="121">
        <f>'Прилож 3'!L71</f>
        <v>20000</v>
      </c>
      <c r="J48" s="121">
        <f>'Прилож 3'!M71</f>
        <v>0</v>
      </c>
      <c r="K48" s="121">
        <f>'Прилож 3'!N71</f>
        <v>22000</v>
      </c>
      <c r="L48" s="121">
        <f>'Прилож 3'!O71</f>
        <v>0</v>
      </c>
      <c r="M48" s="103"/>
    </row>
    <row r="49" spans="1:13" ht="43.5" customHeight="1" x14ac:dyDescent="0.2">
      <c r="A49" s="48" t="s">
        <v>269</v>
      </c>
      <c r="B49" s="220" t="s">
        <v>81</v>
      </c>
      <c r="C49" s="221" t="s">
        <v>15</v>
      </c>
      <c r="D49" s="220">
        <v>2</v>
      </c>
      <c r="E49" s="119">
        <v>51182</v>
      </c>
      <c r="F49" s="120"/>
      <c r="G49" s="236">
        <f t="shared" ref="G49:L50" si="13">G50</f>
        <v>389265</v>
      </c>
      <c r="H49" s="121">
        <f t="shared" si="13"/>
        <v>389265</v>
      </c>
      <c r="I49" s="121">
        <f t="shared" si="13"/>
        <v>429363</v>
      </c>
      <c r="J49" s="121">
        <f t="shared" si="13"/>
        <v>429363</v>
      </c>
      <c r="K49" s="121">
        <f t="shared" si="13"/>
        <v>470161</v>
      </c>
      <c r="L49" s="121">
        <f t="shared" si="13"/>
        <v>470161</v>
      </c>
      <c r="M49" s="103"/>
    </row>
    <row r="50" spans="1:13" ht="78.75" customHeight="1" x14ac:dyDescent="0.2">
      <c r="A50" s="48" t="s">
        <v>249</v>
      </c>
      <c r="B50" s="220" t="s">
        <v>81</v>
      </c>
      <c r="C50" s="221" t="s">
        <v>15</v>
      </c>
      <c r="D50" s="220">
        <v>2</v>
      </c>
      <c r="E50" s="119">
        <v>51182</v>
      </c>
      <c r="F50" s="119">
        <v>100</v>
      </c>
      <c r="G50" s="236">
        <f t="shared" si="13"/>
        <v>389265</v>
      </c>
      <c r="H50" s="121">
        <f t="shared" si="13"/>
        <v>389265</v>
      </c>
      <c r="I50" s="121">
        <f t="shared" si="13"/>
        <v>429363</v>
      </c>
      <c r="J50" s="121">
        <f t="shared" si="13"/>
        <v>429363</v>
      </c>
      <c r="K50" s="121">
        <f t="shared" si="13"/>
        <v>470161</v>
      </c>
      <c r="L50" s="121">
        <f t="shared" si="13"/>
        <v>470161</v>
      </c>
      <c r="M50" s="103"/>
    </row>
    <row r="51" spans="1:13" ht="39" customHeight="1" x14ac:dyDescent="0.2">
      <c r="A51" s="48" t="s">
        <v>251</v>
      </c>
      <c r="B51" s="220" t="s">
        <v>81</v>
      </c>
      <c r="C51" s="221" t="s">
        <v>15</v>
      </c>
      <c r="D51" s="220">
        <v>2</v>
      </c>
      <c r="E51" s="119">
        <v>51182</v>
      </c>
      <c r="F51" s="119">
        <v>120</v>
      </c>
      <c r="G51" s="236">
        <f t="shared" ref="G51:L51" si="14">G53+G52</f>
        <v>389265</v>
      </c>
      <c r="H51" s="121">
        <f t="shared" si="14"/>
        <v>389265</v>
      </c>
      <c r="I51" s="121">
        <f t="shared" si="14"/>
        <v>429363</v>
      </c>
      <c r="J51" s="121">
        <f t="shared" si="14"/>
        <v>429363</v>
      </c>
      <c r="K51" s="121">
        <f t="shared" si="14"/>
        <v>470161</v>
      </c>
      <c r="L51" s="121">
        <f t="shared" si="14"/>
        <v>470161</v>
      </c>
      <c r="M51" s="103"/>
    </row>
    <row r="52" spans="1:13" ht="27.75" customHeight="1" x14ac:dyDescent="0.2">
      <c r="A52" s="48" t="s">
        <v>366</v>
      </c>
      <c r="B52" s="220" t="s">
        <v>81</v>
      </c>
      <c r="C52" s="221" t="s">
        <v>15</v>
      </c>
      <c r="D52" s="220">
        <v>2</v>
      </c>
      <c r="E52" s="119">
        <v>51182</v>
      </c>
      <c r="F52" s="119">
        <v>121</v>
      </c>
      <c r="G52" s="236">
        <f>'Прилож 3'!J63-'Прилож 4'!G53</f>
        <v>298974.65437788016</v>
      </c>
      <c r="H52" s="121">
        <f>'Прилож 3'!K63-'Прилож 4'!H53</f>
        <v>298974.65437788016</v>
      </c>
      <c r="I52" s="121">
        <f>'Прилож 3'!L63-'Прилож 4'!I53</f>
        <v>329771.88940092165</v>
      </c>
      <c r="J52" s="121">
        <f>'Прилож 3'!M63-'Прилож 4'!J53</f>
        <v>329771.88940092165</v>
      </c>
      <c r="K52" s="121">
        <f>'Прилож 3'!N63-'Прилож 4'!K53</f>
        <v>361106.75883256528</v>
      </c>
      <c r="L52" s="121">
        <f>'Прилож 3'!O63-'Прилож 4'!L53</f>
        <v>361106.75883256528</v>
      </c>
      <c r="M52" s="103"/>
    </row>
    <row r="53" spans="1:13" ht="49.5" customHeight="1" x14ac:dyDescent="0.2">
      <c r="A53" s="48" t="s">
        <v>367</v>
      </c>
      <c r="B53" s="220" t="s">
        <v>81</v>
      </c>
      <c r="C53" s="221" t="s">
        <v>15</v>
      </c>
      <c r="D53" s="220">
        <v>2</v>
      </c>
      <c r="E53" s="119">
        <v>51182</v>
      </c>
      <c r="F53" s="119">
        <v>129</v>
      </c>
      <c r="G53" s="236">
        <f>'Прилож 3'!J63*30.2/130.2</f>
        <v>90290.345622119828</v>
      </c>
      <c r="H53" s="121">
        <f>'Прилож 3'!K63*30.2/130.2</f>
        <v>90290.345622119828</v>
      </c>
      <c r="I53" s="121">
        <f>'Прилож 3'!L63*30.2/130.2</f>
        <v>99591.11059907834</v>
      </c>
      <c r="J53" s="121">
        <f>'Прилож 3'!M63*30.2/130.2</f>
        <v>99591.11059907834</v>
      </c>
      <c r="K53" s="121">
        <f>'Прилож 3'!N63*30.2/130.2</f>
        <v>109054.24116743472</v>
      </c>
      <c r="L53" s="121">
        <f>'Прилож 3'!O63*30.2/130.2</f>
        <v>109054.24116743472</v>
      </c>
      <c r="M53" s="103"/>
    </row>
    <row r="54" spans="1:13" ht="49.5" customHeight="1" x14ac:dyDescent="0.2">
      <c r="A54" s="48" t="s">
        <v>278</v>
      </c>
      <c r="B54" s="220" t="s">
        <v>81</v>
      </c>
      <c r="C54" s="221" t="s">
        <v>15</v>
      </c>
      <c r="D54" s="220">
        <v>3</v>
      </c>
      <c r="E54" s="222" t="s">
        <v>244</v>
      </c>
      <c r="F54" s="120"/>
      <c r="G54" s="236">
        <f t="shared" ref="G54:L55" si="15">G55</f>
        <v>8000</v>
      </c>
      <c r="H54" s="121">
        <f t="shared" si="15"/>
        <v>0</v>
      </c>
      <c r="I54" s="121">
        <f t="shared" si="15"/>
        <v>0</v>
      </c>
      <c r="J54" s="121">
        <f t="shared" si="15"/>
        <v>0</v>
      </c>
      <c r="K54" s="121">
        <f t="shared" si="15"/>
        <v>0</v>
      </c>
      <c r="L54" s="121">
        <f t="shared" si="15"/>
        <v>0</v>
      </c>
      <c r="M54" s="103"/>
    </row>
    <row r="55" spans="1:13" ht="49.5" customHeight="1" x14ac:dyDescent="0.2">
      <c r="A55" s="48" t="s">
        <v>279</v>
      </c>
      <c r="B55" s="220" t="s">
        <v>81</v>
      </c>
      <c r="C55" s="221" t="s">
        <v>15</v>
      </c>
      <c r="D55" s="220">
        <v>3</v>
      </c>
      <c r="E55" s="119">
        <v>20050</v>
      </c>
      <c r="F55" s="120"/>
      <c r="G55" s="236">
        <f t="shared" si="15"/>
        <v>8000</v>
      </c>
      <c r="H55" s="121">
        <f t="shared" si="15"/>
        <v>0</v>
      </c>
      <c r="I55" s="121">
        <f t="shared" si="15"/>
        <v>0</v>
      </c>
      <c r="J55" s="121">
        <f t="shared" si="15"/>
        <v>0</v>
      </c>
      <c r="K55" s="121">
        <f t="shared" si="15"/>
        <v>0</v>
      </c>
      <c r="L55" s="121">
        <f t="shared" si="15"/>
        <v>0</v>
      </c>
      <c r="M55" s="103"/>
    </row>
    <row r="56" spans="1:13" ht="49.5" customHeight="1" x14ac:dyDescent="0.2">
      <c r="A56" s="48" t="s">
        <v>254</v>
      </c>
      <c r="B56" s="220" t="s">
        <v>81</v>
      </c>
      <c r="C56" s="221" t="s">
        <v>15</v>
      </c>
      <c r="D56" s="220">
        <v>3</v>
      </c>
      <c r="E56" s="119">
        <v>20050</v>
      </c>
      <c r="F56" s="119">
        <v>240</v>
      </c>
      <c r="G56" s="236">
        <f>'Прилож 3'!J106</f>
        <v>8000</v>
      </c>
      <c r="H56" s="121">
        <f>'Прилож 3'!K106</f>
        <v>0</v>
      </c>
      <c r="I56" s="121">
        <f>'Прилож 3'!L106</f>
        <v>0</v>
      </c>
      <c r="J56" s="121">
        <f>'Прилож 3'!M106</f>
        <v>0</v>
      </c>
      <c r="K56" s="121">
        <f>'Прилож 3'!N106</f>
        <v>0</v>
      </c>
      <c r="L56" s="121">
        <f>'Прилож 3'!O106</f>
        <v>0</v>
      </c>
      <c r="M56" s="103"/>
    </row>
    <row r="57" spans="1:13" ht="23.25" customHeight="1" x14ac:dyDescent="0.2">
      <c r="A57" s="48" t="s">
        <v>369</v>
      </c>
      <c r="B57" s="220" t="s">
        <v>81</v>
      </c>
      <c r="C57" s="221" t="s">
        <v>15</v>
      </c>
      <c r="D57" s="220">
        <v>5</v>
      </c>
      <c r="E57" s="222" t="s">
        <v>244</v>
      </c>
      <c r="F57" s="120"/>
      <c r="G57" s="236">
        <f>G58+G66+G74</f>
        <v>2373752.2999999998</v>
      </c>
      <c r="H57" s="121">
        <f>H58+H66</f>
        <v>100000</v>
      </c>
      <c r="I57" s="121">
        <f>I58+I66+I74</f>
        <v>1750844.3599999999</v>
      </c>
      <c r="J57" s="121">
        <f>J58+J66</f>
        <v>120000</v>
      </c>
      <c r="K57" s="121">
        <f>K58+K66</f>
        <v>1770844.3599999999</v>
      </c>
      <c r="L57" s="121">
        <f>L58+L66</f>
        <v>140000</v>
      </c>
      <c r="M57" s="103"/>
    </row>
    <row r="58" spans="1:13" ht="17.25" customHeight="1" x14ac:dyDescent="0.2">
      <c r="A58" s="48" t="s">
        <v>281</v>
      </c>
      <c r="B58" s="220" t="s">
        <v>81</v>
      </c>
      <c r="C58" s="221" t="s">
        <v>15</v>
      </c>
      <c r="D58" s="220">
        <v>5</v>
      </c>
      <c r="E58" s="119">
        <v>20010</v>
      </c>
      <c r="F58" s="120"/>
      <c r="G58" s="236">
        <f t="shared" ref="G58:L58" si="16">G60+G64</f>
        <v>813543.61</v>
      </c>
      <c r="H58" s="121">
        <f t="shared" si="16"/>
        <v>0</v>
      </c>
      <c r="I58" s="121">
        <f t="shared" si="16"/>
        <v>770281.45</v>
      </c>
      <c r="J58" s="121">
        <f t="shared" si="16"/>
        <v>0</v>
      </c>
      <c r="K58" s="121">
        <f t="shared" si="16"/>
        <v>790281.45</v>
      </c>
      <c r="L58" s="121">
        <f t="shared" si="16"/>
        <v>0</v>
      </c>
      <c r="M58" s="103"/>
    </row>
    <row r="59" spans="1:13" ht="66" customHeight="1" x14ac:dyDescent="0.2">
      <c r="A59" s="48" t="s">
        <v>249</v>
      </c>
      <c r="B59" s="220" t="s">
        <v>81</v>
      </c>
      <c r="C59" s="221" t="s">
        <v>15</v>
      </c>
      <c r="D59" s="220">
        <v>5</v>
      </c>
      <c r="E59" s="119">
        <v>20010</v>
      </c>
      <c r="F59" s="119">
        <v>100</v>
      </c>
      <c r="G59" s="236">
        <f t="shared" ref="G59:L59" si="17">G60</f>
        <v>374543.61</v>
      </c>
      <c r="H59" s="121">
        <f t="shared" si="17"/>
        <v>0</v>
      </c>
      <c r="I59" s="121">
        <f t="shared" si="17"/>
        <v>320281.45</v>
      </c>
      <c r="J59" s="121">
        <f t="shared" si="17"/>
        <v>0</v>
      </c>
      <c r="K59" s="121">
        <f t="shared" si="17"/>
        <v>320281.45</v>
      </c>
      <c r="L59" s="121">
        <f t="shared" si="17"/>
        <v>0</v>
      </c>
      <c r="M59" s="103"/>
    </row>
    <row r="60" spans="1:13" ht="14.25" customHeight="1" x14ac:dyDescent="0.2">
      <c r="A60" s="48" t="s">
        <v>283</v>
      </c>
      <c r="B60" s="220" t="s">
        <v>81</v>
      </c>
      <c r="C60" s="221" t="s">
        <v>15</v>
      </c>
      <c r="D60" s="220">
        <v>5</v>
      </c>
      <c r="E60" s="119">
        <v>20010</v>
      </c>
      <c r="F60" s="119">
        <v>110</v>
      </c>
      <c r="G60" s="236">
        <f>'Прилож 3'!J113</f>
        <v>374543.61</v>
      </c>
      <c r="H60" s="121">
        <f>'Прилож 3'!K113</f>
        <v>0</v>
      </c>
      <c r="I60" s="121">
        <f>'Прилож 3'!L113</f>
        <v>320281.45</v>
      </c>
      <c r="J60" s="121">
        <f>'Прилож 3'!M113</f>
        <v>0</v>
      </c>
      <c r="K60" s="121">
        <f>'Прилож 3'!N113</f>
        <v>320281.45</v>
      </c>
      <c r="L60" s="121">
        <f>'Прилож 3'!O113</f>
        <v>0</v>
      </c>
      <c r="M60" s="103"/>
    </row>
    <row r="61" spans="1:13" ht="22.5" customHeight="1" x14ac:dyDescent="0.2">
      <c r="A61" s="48" t="s">
        <v>370</v>
      </c>
      <c r="B61" s="220" t="s">
        <v>81</v>
      </c>
      <c r="C61" s="221" t="s">
        <v>15</v>
      </c>
      <c r="D61" s="220">
        <v>5</v>
      </c>
      <c r="E61" s="119">
        <v>20010</v>
      </c>
      <c r="F61" s="119">
        <v>111</v>
      </c>
      <c r="G61" s="236">
        <f t="shared" ref="G61:L61" si="18">G60-G62</f>
        <v>287667.90322580643</v>
      </c>
      <c r="H61" s="121">
        <f t="shared" si="18"/>
        <v>0</v>
      </c>
      <c r="I61" s="121">
        <f t="shared" si="18"/>
        <v>245991.89708141319</v>
      </c>
      <c r="J61" s="121">
        <f t="shared" si="18"/>
        <v>0</v>
      </c>
      <c r="K61" s="121">
        <f t="shared" si="18"/>
        <v>245991.89708141319</v>
      </c>
      <c r="L61" s="121">
        <f t="shared" si="18"/>
        <v>0</v>
      </c>
      <c r="M61" s="103"/>
    </row>
    <row r="62" spans="1:13" ht="27.75" customHeight="1" x14ac:dyDescent="0.2">
      <c r="A62" s="48" t="s">
        <v>371</v>
      </c>
      <c r="B62" s="220" t="s">
        <v>81</v>
      </c>
      <c r="C62" s="221" t="s">
        <v>15</v>
      </c>
      <c r="D62" s="220">
        <v>5</v>
      </c>
      <c r="E62" s="119">
        <v>20010</v>
      </c>
      <c r="F62" s="119">
        <v>119</v>
      </c>
      <c r="G62" s="236">
        <f t="shared" ref="G62:L62" si="19">G60*30.2/130.2</f>
        <v>86875.706774193561</v>
      </c>
      <c r="H62" s="121">
        <f t="shared" si="19"/>
        <v>0</v>
      </c>
      <c r="I62" s="121">
        <f t="shared" si="19"/>
        <v>74289.552918586807</v>
      </c>
      <c r="J62" s="121">
        <f t="shared" si="19"/>
        <v>0</v>
      </c>
      <c r="K62" s="121">
        <f t="shared" si="19"/>
        <v>74289.552918586807</v>
      </c>
      <c r="L62" s="121">
        <f t="shared" si="19"/>
        <v>0</v>
      </c>
      <c r="M62" s="103"/>
    </row>
    <row r="63" spans="1:13" ht="27.75" customHeight="1" x14ac:dyDescent="0.2">
      <c r="A63" s="48" t="s">
        <v>252</v>
      </c>
      <c r="B63" s="220" t="s">
        <v>81</v>
      </c>
      <c r="C63" s="221" t="s">
        <v>15</v>
      </c>
      <c r="D63" s="220">
        <v>5</v>
      </c>
      <c r="E63" s="119">
        <v>20010</v>
      </c>
      <c r="F63" s="119">
        <v>200</v>
      </c>
      <c r="G63" s="236">
        <f t="shared" ref="G63:L63" si="20">G64</f>
        <v>439000</v>
      </c>
      <c r="H63" s="121">
        <f t="shared" si="20"/>
        <v>0</v>
      </c>
      <c r="I63" s="121">
        <f t="shared" si="20"/>
        <v>450000</v>
      </c>
      <c r="J63" s="121">
        <f t="shared" si="20"/>
        <v>0</v>
      </c>
      <c r="K63" s="121">
        <f t="shared" si="20"/>
        <v>470000</v>
      </c>
      <c r="L63" s="121">
        <f t="shared" si="20"/>
        <v>0</v>
      </c>
      <c r="M63" s="103"/>
    </row>
    <row r="64" spans="1:13" ht="36" customHeight="1" x14ac:dyDescent="0.2">
      <c r="A64" s="48" t="s">
        <v>254</v>
      </c>
      <c r="B64" s="220" t="s">
        <v>81</v>
      </c>
      <c r="C64" s="221" t="s">
        <v>15</v>
      </c>
      <c r="D64" s="220">
        <v>5</v>
      </c>
      <c r="E64" s="119">
        <v>20010</v>
      </c>
      <c r="F64" s="119">
        <v>240</v>
      </c>
      <c r="G64" s="236">
        <f>G65</f>
        <v>439000</v>
      </c>
      <c r="H64" s="121">
        <f>H65</f>
        <v>0</v>
      </c>
      <c r="I64" s="121">
        <f>I65</f>
        <v>450000</v>
      </c>
      <c r="J64" s="121">
        <v>0</v>
      </c>
      <c r="K64" s="121">
        <f>K65</f>
        <v>470000</v>
      </c>
      <c r="L64" s="121">
        <v>0</v>
      </c>
      <c r="M64" s="103"/>
    </row>
    <row r="65" spans="1:13" ht="36.75" customHeight="1" x14ac:dyDescent="0.2">
      <c r="A65" s="48" t="s">
        <v>364</v>
      </c>
      <c r="B65" s="220" t="s">
        <v>81</v>
      </c>
      <c r="C65" s="221" t="s">
        <v>15</v>
      </c>
      <c r="D65" s="220">
        <v>5</v>
      </c>
      <c r="E65" s="119">
        <v>20010</v>
      </c>
      <c r="F65" s="119">
        <v>244</v>
      </c>
      <c r="G65" s="236">
        <f>'Прилож 3'!J115</f>
        <v>439000</v>
      </c>
      <c r="H65" s="121">
        <f>'Прилож 3'!K115</f>
        <v>0</v>
      </c>
      <c r="I65" s="121">
        <f>'Прилож 3'!L115</f>
        <v>450000</v>
      </c>
      <c r="J65" s="121">
        <f>'Прилож 3'!M115</f>
        <v>0</v>
      </c>
      <c r="K65" s="121">
        <f>'Прилож 3'!N115</f>
        <v>470000</v>
      </c>
      <c r="L65" s="121">
        <f>'Прилож 3'!O115</f>
        <v>0</v>
      </c>
      <c r="M65" s="103"/>
    </row>
    <row r="66" spans="1:13" ht="50.25" customHeight="1" x14ac:dyDescent="0.2">
      <c r="A66" s="48" t="s">
        <v>284</v>
      </c>
      <c r="B66" s="220" t="s">
        <v>81</v>
      </c>
      <c r="C66" s="221" t="s">
        <v>15</v>
      </c>
      <c r="D66" s="220">
        <v>5</v>
      </c>
      <c r="E66" s="119">
        <v>20030</v>
      </c>
      <c r="F66" s="120"/>
      <c r="G66" s="236">
        <f t="shared" ref="G66:L66" si="21">G68+G72</f>
        <v>1540208.69</v>
      </c>
      <c r="H66" s="121">
        <f t="shared" si="21"/>
        <v>100000</v>
      </c>
      <c r="I66" s="121">
        <f t="shared" si="21"/>
        <v>980562.91</v>
      </c>
      <c r="J66" s="121">
        <f t="shared" si="21"/>
        <v>120000</v>
      </c>
      <c r="K66" s="121">
        <f t="shared" si="21"/>
        <v>980562.91</v>
      </c>
      <c r="L66" s="121">
        <f t="shared" si="21"/>
        <v>140000</v>
      </c>
      <c r="M66" s="103"/>
    </row>
    <row r="67" spans="1:13" ht="65.25" customHeight="1" x14ac:dyDescent="0.2">
      <c r="A67" s="48" t="s">
        <v>249</v>
      </c>
      <c r="B67" s="220" t="s">
        <v>81</v>
      </c>
      <c r="C67" s="221" t="s">
        <v>15</v>
      </c>
      <c r="D67" s="220">
        <v>5</v>
      </c>
      <c r="E67" s="119">
        <v>20030</v>
      </c>
      <c r="F67" s="119">
        <v>100</v>
      </c>
      <c r="G67" s="236">
        <f>G68</f>
        <v>691465.12</v>
      </c>
      <c r="H67" s="121">
        <f t="shared" ref="H67:L67" si="22">H68</f>
        <v>0</v>
      </c>
      <c r="I67" s="121">
        <f t="shared" si="22"/>
        <v>640562.91</v>
      </c>
      <c r="J67" s="121">
        <f t="shared" si="22"/>
        <v>0</v>
      </c>
      <c r="K67" s="121">
        <f t="shared" si="22"/>
        <v>640562.91</v>
      </c>
      <c r="L67" s="121">
        <f t="shared" si="22"/>
        <v>0</v>
      </c>
      <c r="M67" s="103"/>
    </row>
    <row r="68" spans="1:13" ht="21.75" customHeight="1" x14ac:dyDescent="0.2">
      <c r="A68" s="48" t="s">
        <v>283</v>
      </c>
      <c r="B68" s="220" t="s">
        <v>81</v>
      </c>
      <c r="C68" s="221" t="s">
        <v>15</v>
      </c>
      <c r="D68" s="220">
        <v>5</v>
      </c>
      <c r="E68" s="119">
        <v>20030</v>
      </c>
      <c r="F68" s="119">
        <v>110</v>
      </c>
      <c r="G68" s="236">
        <f>'Прилож 3'!J117</f>
        <v>691465.12</v>
      </c>
      <c r="H68" s="121">
        <f>'Прилож 3'!K117</f>
        <v>0</v>
      </c>
      <c r="I68" s="121">
        <f>'Прилож 3'!L117</f>
        <v>640562.91</v>
      </c>
      <c r="J68" s="121">
        <f>'Прилож 3'!M117</f>
        <v>0</v>
      </c>
      <c r="K68" s="121">
        <f>'Прилож 3'!N117</f>
        <v>640562.91</v>
      </c>
      <c r="L68" s="121">
        <f>'Прилож 3'!O117</f>
        <v>0</v>
      </c>
      <c r="M68" s="103"/>
    </row>
    <row r="69" spans="1:13" ht="21" customHeight="1" x14ac:dyDescent="0.2">
      <c r="A69" s="48" t="s">
        <v>370</v>
      </c>
      <c r="B69" s="220" t="s">
        <v>81</v>
      </c>
      <c r="C69" s="221" t="s">
        <v>15</v>
      </c>
      <c r="D69" s="220">
        <v>5</v>
      </c>
      <c r="E69" s="119">
        <v>20030</v>
      </c>
      <c r="F69" s="119">
        <v>111</v>
      </c>
      <c r="G69" s="236">
        <f>G68-G70</f>
        <v>531079.20122887869</v>
      </c>
      <c r="H69" s="121">
        <f t="shared" ref="H69:L69" si="23">H68-H70</f>
        <v>0</v>
      </c>
      <c r="I69" s="121">
        <f t="shared" si="23"/>
        <v>491983.80184331804</v>
      </c>
      <c r="J69" s="121">
        <f t="shared" si="23"/>
        <v>0</v>
      </c>
      <c r="K69" s="121">
        <f t="shared" si="23"/>
        <v>491983.80184331804</v>
      </c>
      <c r="L69" s="121">
        <f t="shared" si="23"/>
        <v>0</v>
      </c>
      <c r="M69" s="103"/>
    </row>
    <row r="70" spans="1:13" ht="42.75" customHeight="1" x14ac:dyDescent="0.2">
      <c r="A70" s="48" t="s">
        <v>371</v>
      </c>
      <c r="B70" s="220" t="s">
        <v>81</v>
      </c>
      <c r="C70" s="221" t="s">
        <v>15</v>
      </c>
      <c r="D70" s="220">
        <v>5</v>
      </c>
      <c r="E70" s="119">
        <v>20030</v>
      </c>
      <c r="F70" s="119">
        <v>119</v>
      </c>
      <c r="G70" s="236">
        <f t="shared" ref="G70:L70" si="24">G68*30.2/130.2</f>
        <v>160385.91877112136</v>
      </c>
      <c r="H70" s="121">
        <f t="shared" si="24"/>
        <v>0</v>
      </c>
      <c r="I70" s="121">
        <f t="shared" si="24"/>
        <v>148579.10815668202</v>
      </c>
      <c r="J70" s="121">
        <f t="shared" si="24"/>
        <v>0</v>
      </c>
      <c r="K70" s="121">
        <f t="shared" si="24"/>
        <v>148579.10815668202</v>
      </c>
      <c r="L70" s="121">
        <f t="shared" si="24"/>
        <v>0</v>
      </c>
      <c r="M70" s="103"/>
    </row>
    <row r="71" spans="1:13" ht="42.75" customHeight="1" x14ac:dyDescent="0.2">
      <c r="A71" s="48" t="s">
        <v>252</v>
      </c>
      <c r="B71" s="220" t="s">
        <v>81</v>
      </c>
      <c r="C71" s="221" t="s">
        <v>15</v>
      </c>
      <c r="D71" s="220">
        <v>5</v>
      </c>
      <c r="E71" s="119">
        <v>20030</v>
      </c>
      <c r="F71" s="119">
        <v>200</v>
      </c>
      <c r="G71" s="236">
        <f t="shared" ref="G71:L72" si="25">G72</f>
        <v>848743.57</v>
      </c>
      <c r="H71" s="121">
        <f t="shared" si="25"/>
        <v>100000</v>
      </c>
      <c r="I71" s="121">
        <f t="shared" si="25"/>
        <v>340000</v>
      </c>
      <c r="J71" s="121">
        <f t="shared" si="25"/>
        <v>120000</v>
      </c>
      <c r="K71" s="121">
        <f t="shared" si="25"/>
        <v>340000</v>
      </c>
      <c r="L71" s="121">
        <f t="shared" si="25"/>
        <v>140000</v>
      </c>
      <c r="M71" s="103"/>
    </row>
    <row r="72" spans="1:13" ht="33.75" customHeight="1" x14ac:dyDescent="0.2">
      <c r="A72" s="48" t="s">
        <v>254</v>
      </c>
      <c r="B72" s="220" t="s">
        <v>81</v>
      </c>
      <c r="C72" s="221" t="s">
        <v>15</v>
      </c>
      <c r="D72" s="220">
        <v>5</v>
      </c>
      <c r="E72" s="119">
        <v>20030</v>
      </c>
      <c r="F72" s="119">
        <v>240</v>
      </c>
      <c r="G72" s="236">
        <f t="shared" si="25"/>
        <v>848743.57</v>
      </c>
      <c r="H72" s="121">
        <f t="shared" si="25"/>
        <v>100000</v>
      </c>
      <c r="I72" s="121">
        <f t="shared" si="25"/>
        <v>340000</v>
      </c>
      <c r="J72" s="121">
        <f t="shared" si="25"/>
        <v>120000</v>
      </c>
      <c r="K72" s="121">
        <f t="shared" si="25"/>
        <v>340000</v>
      </c>
      <c r="L72" s="121">
        <f t="shared" si="25"/>
        <v>140000</v>
      </c>
      <c r="M72" s="103"/>
    </row>
    <row r="73" spans="1:13" ht="36" customHeight="1" x14ac:dyDescent="0.2">
      <c r="A73" s="48" t="s">
        <v>364</v>
      </c>
      <c r="B73" s="220" t="s">
        <v>81</v>
      </c>
      <c r="C73" s="221" t="s">
        <v>15</v>
      </c>
      <c r="D73" s="220">
        <v>5</v>
      </c>
      <c r="E73" s="119">
        <v>20030</v>
      </c>
      <c r="F73" s="119">
        <v>244</v>
      </c>
      <c r="G73" s="236">
        <f>'Прилож 3'!J120</f>
        <v>848743.57</v>
      </c>
      <c r="H73" s="121">
        <f>'Прилож 3'!K120</f>
        <v>100000</v>
      </c>
      <c r="I73" s="121">
        <f>'Прилож 3'!L120</f>
        <v>340000</v>
      </c>
      <c r="J73" s="121">
        <f>'Прилож 3'!M120</f>
        <v>120000</v>
      </c>
      <c r="K73" s="121">
        <f>'Прилож 3'!N120</f>
        <v>340000</v>
      </c>
      <c r="L73" s="121">
        <f>'Прилож 3'!O120</f>
        <v>140000</v>
      </c>
      <c r="M73" s="103"/>
    </row>
    <row r="74" spans="1:13" ht="32.25" customHeight="1" x14ac:dyDescent="0.2">
      <c r="A74" s="48" t="s">
        <v>286</v>
      </c>
      <c r="B74" s="220" t="s">
        <v>81</v>
      </c>
      <c r="C74" s="221" t="s">
        <v>15</v>
      </c>
      <c r="D74" s="220">
        <v>5</v>
      </c>
      <c r="E74" s="119">
        <v>20120</v>
      </c>
      <c r="F74" s="119"/>
      <c r="G74" s="236">
        <f t="shared" ref="G74:L76" si="26">G75</f>
        <v>20000</v>
      </c>
      <c r="H74" s="121">
        <f t="shared" si="26"/>
        <v>0</v>
      </c>
      <c r="I74" s="121">
        <f t="shared" si="26"/>
        <v>0</v>
      </c>
      <c r="J74" s="121">
        <f t="shared" si="26"/>
        <v>0</v>
      </c>
      <c r="K74" s="121">
        <f t="shared" si="26"/>
        <v>0</v>
      </c>
      <c r="L74" s="121">
        <f t="shared" si="26"/>
        <v>0</v>
      </c>
      <c r="M74" s="103"/>
    </row>
    <row r="75" spans="1:13" ht="36" customHeight="1" x14ac:dyDescent="0.2">
      <c r="A75" s="48" t="s">
        <v>252</v>
      </c>
      <c r="B75" s="220" t="s">
        <v>81</v>
      </c>
      <c r="C75" s="221" t="s">
        <v>15</v>
      </c>
      <c r="D75" s="220">
        <v>5</v>
      </c>
      <c r="E75" s="119">
        <v>20120</v>
      </c>
      <c r="F75" s="119">
        <v>200</v>
      </c>
      <c r="G75" s="236">
        <f t="shared" si="26"/>
        <v>20000</v>
      </c>
      <c r="H75" s="121">
        <f t="shared" si="26"/>
        <v>0</v>
      </c>
      <c r="I75" s="121">
        <f t="shared" si="26"/>
        <v>0</v>
      </c>
      <c r="J75" s="121">
        <f t="shared" si="26"/>
        <v>0</v>
      </c>
      <c r="K75" s="121">
        <f t="shared" si="26"/>
        <v>0</v>
      </c>
      <c r="L75" s="121">
        <f t="shared" si="26"/>
        <v>0</v>
      </c>
      <c r="M75" s="103"/>
    </row>
    <row r="76" spans="1:13" ht="36" customHeight="1" x14ac:dyDescent="0.2">
      <c r="A76" s="48" t="s">
        <v>254</v>
      </c>
      <c r="B76" s="220" t="s">
        <v>81</v>
      </c>
      <c r="C76" s="221" t="s">
        <v>15</v>
      </c>
      <c r="D76" s="220">
        <v>5</v>
      </c>
      <c r="E76" s="119">
        <v>20120</v>
      </c>
      <c r="F76" s="119">
        <v>240</v>
      </c>
      <c r="G76" s="236">
        <f t="shared" si="26"/>
        <v>20000</v>
      </c>
      <c r="H76" s="121">
        <f t="shared" si="26"/>
        <v>0</v>
      </c>
      <c r="I76" s="121">
        <f t="shared" si="26"/>
        <v>0</v>
      </c>
      <c r="J76" s="121">
        <f t="shared" si="26"/>
        <v>0</v>
      </c>
      <c r="K76" s="121">
        <f t="shared" si="26"/>
        <v>0</v>
      </c>
      <c r="L76" s="121">
        <f t="shared" si="26"/>
        <v>0</v>
      </c>
      <c r="M76" s="103"/>
    </row>
    <row r="77" spans="1:13" ht="36" customHeight="1" x14ac:dyDescent="0.2">
      <c r="A77" s="48" t="s">
        <v>364</v>
      </c>
      <c r="B77" s="220" t="s">
        <v>81</v>
      </c>
      <c r="C77" s="221" t="s">
        <v>15</v>
      </c>
      <c r="D77" s="220">
        <v>5</v>
      </c>
      <c r="E77" s="119">
        <v>20120</v>
      </c>
      <c r="F77" s="119">
        <v>244</v>
      </c>
      <c r="G77" s="236">
        <f>'Прилож 3'!J123</f>
        <v>20000</v>
      </c>
      <c r="H77" s="121">
        <f>'Прилож 3'!K123</f>
        <v>0</v>
      </c>
      <c r="I77" s="121">
        <f>'Прилож 3'!L123</f>
        <v>0</v>
      </c>
      <c r="J77" s="121">
        <f>'Прилож 3'!M123</f>
        <v>0</v>
      </c>
      <c r="K77" s="121">
        <f>'Прилож 3'!N123</f>
        <v>0</v>
      </c>
      <c r="L77" s="121">
        <f>'Прилож 3'!O123</f>
        <v>0</v>
      </c>
      <c r="M77" s="103"/>
    </row>
    <row r="78" spans="1:13" ht="66" customHeight="1" x14ac:dyDescent="0.2">
      <c r="A78" s="48" t="s">
        <v>372</v>
      </c>
      <c r="B78" s="220" t="s">
        <v>81</v>
      </c>
      <c r="C78" s="221" t="s">
        <v>15</v>
      </c>
      <c r="D78" s="220">
        <v>6</v>
      </c>
      <c r="E78" s="119" t="s">
        <v>373</v>
      </c>
      <c r="F78" s="119"/>
      <c r="G78" s="236">
        <f>G79+G83+G90+G93+G87</f>
        <v>58835739.869999997</v>
      </c>
      <c r="H78" s="121">
        <f t="shared" ref="H78:L78" si="27">H79+H83</f>
        <v>0</v>
      </c>
      <c r="I78" s="121">
        <f t="shared" si="27"/>
        <v>1550400</v>
      </c>
      <c r="J78" s="121">
        <f t="shared" si="27"/>
        <v>0</v>
      </c>
      <c r="K78" s="121">
        <f t="shared" si="27"/>
        <v>2090900</v>
      </c>
      <c r="L78" s="121">
        <f t="shared" si="27"/>
        <v>0</v>
      </c>
      <c r="M78" s="103"/>
    </row>
    <row r="79" spans="1:13" ht="33" customHeight="1" x14ac:dyDescent="0.2">
      <c r="A79" s="48" t="s">
        <v>374</v>
      </c>
      <c r="B79" s="220" t="s">
        <v>81</v>
      </c>
      <c r="C79" s="221" t="s">
        <v>15</v>
      </c>
      <c r="D79" s="220">
        <v>6</v>
      </c>
      <c r="E79" s="119">
        <v>20010</v>
      </c>
      <c r="F79" s="120"/>
      <c r="G79" s="236">
        <f t="shared" ref="G79:L79" si="28">G81</f>
        <v>1665211.88</v>
      </c>
      <c r="H79" s="121">
        <f t="shared" si="28"/>
        <v>0</v>
      </c>
      <c r="I79" s="121">
        <f t="shared" si="28"/>
        <v>961400</v>
      </c>
      <c r="J79" s="121">
        <f t="shared" si="28"/>
        <v>0</v>
      </c>
      <c r="K79" s="121">
        <f t="shared" si="28"/>
        <v>1590900</v>
      </c>
      <c r="L79" s="121">
        <f t="shared" si="28"/>
        <v>0</v>
      </c>
      <c r="M79" s="103"/>
    </row>
    <row r="80" spans="1:13" ht="33" customHeight="1" x14ac:dyDescent="0.2">
      <c r="A80" s="48" t="s">
        <v>252</v>
      </c>
      <c r="B80" s="220" t="s">
        <v>81</v>
      </c>
      <c r="C80" s="221" t="s">
        <v>15</v>
      </c>
      <c r="D80" s="220">
        <v>6</v>
      </c>
      <c r="E80" s="119">
        <v>20010</v>
      </c>
      <c r="F80" s="119">
        <v>200</v>
      </c>
      <c r="G80" s="236">
        <f t="shared" ref="G80:L81" si="29">G81</f>
        <v>1665211.88</v>
      </c>
      <c r="H80" s="121">
        <f t="shared" si="29"/>
        <v>0</v>
      </c>
      <c r="I80" s="121">
        <f t="shared" si="29"/>
        <v>961400</v>
      </c>
      <c r="J80" s="121">
        <f t="shared" si="29"/>
        <v>0</v>
      </c>
      <c r="K80" s="121">
        <f t="shared" si="29"/>
        <v>1590900</v>
      </c>
      <c r="L80" s="121">
        <f t="shared" si="29"/>
        <v>0</v>
      </c>
      <c r="M80" s="103"/>
    </row>
    <row r="81" spans="1:13" ht="34.5" customHeight="1" x14ac:dyDescent="0.2">
      <c r="A81" s="48" t="s">
        <v>254</v>
      </c>
      <c r="B81" s="220" t="s">
        <v>81</v>
      </c>
      <c r="C81" s="221" t="s">
        <v>15</v>
      </c>
      <c r="D81" s="220">
        <v>6</v>
      </c>
      <c r="E81" s="119">
        <v>20010</v>
      </c>
      <c r="F81" s="119">
        <v>240</v>
      </c>
      <c r="G81" s="236">
        <f t="shared" si="29"/>
        <v>1665211.88</v>
      </c>
      <c r="H81" s="121">
        <f t="shared" si="29"/>
        <v>0</v>
      </c>
      <c r="I81" s="121">
        <f t="shared" si="29"/>
        <v>961400</v>
      </c>
      <c r="J81" s="121">
        <f t="shared" si="29"/>
        <v>0</v>
      </c>
      <c r="K81" s="121">
        <f t="shared" si="29"/>
        <v>1590900</v>
      </c>
      <c r="L81" s="121">
        <f t="shared" si="29"/>
        <v>0</v>
      </c>
      <c r="M81" s="103"/>
    </row>
    <row r="82" spans="1:13" ht="33.75" customHeight="1" x14ac:dyDescent="0.2">
      <c r="A82" s="48" t="s">
        <v>364</v>
      </c>
      <c r="B82" s="220" t="s">
        <v>81</v>
      </c>
      <c r="C82" s="221" t="s">
        <v>15</v>
      </c>
      <c r="D82" s="220">
        <v>6</v>
      </c>
      <c r="E82" s="119">
        <v>20010</v>
      </c>
      <c r="F82" s="119">
        <v>244</v>
      </c>
      <c r="G82" s="236">
        <f>'Прилож 3'!J79</f>
        <v>1665211.88</v>
      </c>
      <c r="H82" s="121">
        <f>'Прилож 3'!K79</f>
        <v>0</v>
      </c>
      <c r="I82" s="121">
        <f>'Прилож 3'!L79</f>
        <v>961400</v>
      </c>
      <c r="J82" s="121">
        <f>'Прилож 3'!M79</f>
        <v>0</v>
      </c>
      <c r="K82" s="121">
        <f>'Прилож 3'!N79</f>
        <v>1590900</v>
      </c>
      <c r="L82" s="121">
        <f>'Прилож 3'!O79</f>
        <v>0</v>
      </c>
      <c r="M82" s="103"/>
    </row>
    <row r="83" spans="1:13" ht="21.75" customHeight="1" x14ac:dyDescent="0.2">
      <c r="A83" s="48" t="s">
        <v>375</v>
      </c>
      <c r="B83" s="220" t="s">
        <v>81</v>
      </c>
      <c r="C83" s="221" t="s">
        <v>15</v>
      </c>
      <c r="D83" s="220">
        <v>6</v>
      </c>
      <c r="E83" s="119">
        <v>20020</v>
      </c>
      <c r="F83" s="120"/>
      <c r="G83" s="236">
        <f t="shared" ref="G83:L83" si="30">G85</f>
        <v>45000</v>
      </c>
      <c r="H83" s="121">
        <f t="shared" si="30"/>
        <v>0</v>
      </c>
      <c r="I83" s="121">
        <f t="shared" si="30"/>
        <v>589000</v>
      </c>
      <c r="J83" s="121">
        <f t="shared" si="30"/>
        <v>0</v>
      </c>
      <c r="K83" s="121">
        <f t="shared" si="30"/>
        <v>500000</v>
      </c>
      <c r="L83" s="121">
        <f t="shared" si="30"/>
        <v>0</v>
      </c>
      <c r="M83" s="103"/>
    </row>
    <row r="84" spans="1:13" ht="43.5" customHeight="1" x14ac:dyDescent="0.2">
      <c r="A84" s="48" t="s">
        <v>252</v>
      </c>
      <c r="B84" s="220" t="s">
        <v>81</v>
      </c>
      <c r="C84" s="221" t="s">
        <v>15</v>
      </c>
      <c r="D84" s="220">
        <v>6</v>
      </c>
      <c r="E84" s="119">
        <v>20020</v>
      </c>
      <c r="F84" s="119">
        <v>200</v>
      </c>
      <c r="G84" s="236">
        <f t="shared" ref="G84:L85" si="31">G85</f>
        <v>45000</v>
      </c>
      <c r="H84" s="121">
        <f t="shared" si="31"/>
        <v>0</v>
      </c>
      <c r="I84" s="121">
        <f t="shared" si="31"/>
        <v>589000</v>
      </c>
      <c r="J84" s="121">
        <f t="shared" si="31"/>
        <v>0</v>
      </c>
      <c r="K84" s="121">
        <f t="shared" si="31"/>
        <v>500000</v>
      </c>
      <c r="L84" s="121">
        <f t="shared" si="31"/>
        <v>0</v>
      </c>
      <c r="M84" s="103"/>
    </row>
    <row r="85" spans="1:13" ht="28.5" customHeight="1" x14ac:dyDescent="0.2">
      <c r="A85" s="48" t="s">
        <v>254</v>
      </c>
      <c r="B85" s="220" t="s">
        <v>81</v>
      </c>
      <c r="C85" s="221" t="s">
        <v>15</v>
      </c>
      <c r="D85" s="220">
        <v>6</v>
      </c>
      <c r="E85" s="119">
        <v>20020</v>
      </c>
      <c r="F85" s="119">
        <v>240</v>
      </c>
      <c r="G85" s="236">
        <f t="shared" si="31"/>
        <v>45000</v>
      </c>
      <c r="H85" s="121">
        <f t="shared" si="31"/>
        <v>0</v>
      </c>
      <c r="I85" s="121">
        <f t="shared" si="31"/>
        <v>589000</v>
      </c>
      <c r="J85" s="121">
        <f t="shared" si="31"/>
        <v>0</v>
      </c>
      <c r="K85" s="121">
        <f t="shared" si="31"/>
        <v>500000</v>
      </c>
      <c r="L85" s="121">
        <f t="shared" si="31"/>
        <v>0</v>
      </c>
      <c r="M85" s="103"/>
    </row>
    <row r="86" spans="1:13" ht="34.5" customHeight="1" x14ac:dyDescent="0.2">
      <c r="A86" s="48" t="s">
        <v>364</v>
      </c>
      <c r="B86" s="220" t="s">
        <v>81</v>
      </c>
      <c r="C86" s="221" t="s">
        <v>15</v>
      </c>
      <c r="D86" s="220">
        <v>6</v>
      </c>
      <c r="E86" s="119">
        <v>20020</v>
      </c>
      <c r="F86" s="119">
        <v>244</v>
      </c>
      <c r="G86" s="236">
        <f>'Прилож 3'!J82</f>
        <v>45000</v>
      </c>
      <c r="H86" s="121">
        <f>'Прилож 3'!K82</f>
        <v>0</v>
      </c>
      <c r="I86" s="121">
        <f>'Прилож 3'!L82</f>
        <v>589000</v>
      </c>
      <c r="J86" s="121">
        <f>'Прилож 3'!M82</f>
        <v>0</v>
      </c>
      <c r="K86" s="121">
        <f>'Прилож 3'!N82</f>
        <v>500000</v>
      </c>
      <c r="L86" s="121">
        <f>'Прилож 3'!O82</f>
        <v>0</v>
      </c>
      <c r="M86" s="103"/>
    </row>
    <row r="87" spans="1:13" s="104" customFormat="1" ht="34.5" customHeight="1" x14ac:dyDescent="0.2">
      <c r="A87" s="48" t="s">
        <v>375</v>
      </c>
      <c r="B87" s="220">
        <v>3</v>
      </c>
      <c r="C87" s="221">
        <v>1</v>
      </c>
      <c r="D87" s="220">
        <v>6</v>
      </c>
      <c r="E87" s="119">
        <v>70340</v>
      </c>
      <c r="F87" s="119"/>
      <c r="G87" s="236">
        <f>G88</f>
        <v>150000</v>
      </c>
      <c r="H87" s="121">
        <f>'Прилож 3'!K83</f>
        <v>0</v>
      </c>
      <c r="I87" s="121">
        <v>0</v>
      </c>
      <c r="J87" s="121">
        <f>'Прилож 3'!M83</f>
        <v>0</v>
      </c>
      <c r="K87" s="121">
        <v>0</v>
      </c>
      <c r="L87" s="121">
        <f>'Прилож 3'!O83</f>
        <v>0</v>
      </c>
      <c r="M87" s="103"/>
    </row>
    <row r="88" spans="1:13" s="104" customFormat="1" ht="34.5" customHeight="1" x14ac:dyDescent="0.2">
      <c r="A88" s="48" t="s">
        <v>396</v>
      </c>
      <c r="B88" s="220">
        <v>3</v>
      </c>
      <c r="C88" s="221">
        <v>1</v>
      </c>
      <c r="D88" s="220">
        <v>6</v>
      </c>
      <c r="E88" s="119">
        <v>70340</v>
      </c>
      <c r="F88" s="119">
        <v>200</v>
      </c>
      <c r="G88" s="236">
        <f>G89</f>
        <v>150000</v>
      </c>
      <c r="H88" s="121">
        <f>'Прилож 3'!K84</f>
        <v>0</v>
      </c>
      <c r="I88" s="121">
        <v>0</v>
      </c>
      <c r="J88" s="121">
        <f>'Прилож 3'!M84</f>
        <v>0</v>
      </c>
      <c r="K88" s="121">
        <v>0</v>
      </c>
      <c r="L88" s="121">
        <f>'Прилож 3'!O84</f>
        <v>0</v>
      </c>
      <c r="M88" s="103"/>
    </row>
    <row r="89" spans="1:13" s="104" customFormat="1" ht="34.5" customHeight="1" x14ac:dyDescent="0.2">
      <c r="A89" s="48" t="s">
        <v>375</v>
      </c>
      <c r="B89" s="220">
        <v>3</v>
      </c>
      <c r="C89" s="221">
        <v>1</v>
      </c>
      <c r="D89" s="220">
        <v>6</v>
      </c>
      <c r="E89" s="119">
        <v>70340</v>
      </c>
      <c r="F89" s="119">
        <v>240</v>
      </c>
      <c r="G89" s="236">
        <f>'Прилож 3'!J85</f>
        <v>150000</v>
      </c>
      <c r="H89" s="121">
        <f>'Прилож 3'!K85</f>
        <v>0</v>
      </c>
      <c r="I89" s="121">
        <v>0</v>
      </c>
      <c r="J89" s="121">
        <f>'Прилож 3'!M85</f>
        <v>0</v>
      </c>
      <c r="K89" s="121">
        <v>0</v>
      </c>
      <c r="L89" s="121">
        <f>'Прилож 3'!O85</f>
        <v>0</v>
      </c>
      <c r="M89" s="103"/>
    </row>
    <row r="90" spans="1:13" s="104" customFormat="1" ht="34.5" customHeight="1" x14ac:dyDescent="0.2">
      <c r="A90" s="48" t="s">
        <v>395</v>
      </c>
      <c r="B90" s="220">
        <v>3</v>
      </c>
      <c r="C90" s="221">
        <v>1</v>
      </c>
      <c r="D90" s="220">
        <v>6</v>
      </c>
      <c r="E90" s="119" t="s">
        <v>397</v>
      </c>
      <c r="F90" s="119"/>
      <c r="G90" s="236">
        <f>G91</f>
        <v>2821699.49</v>
      </c>
      <c r="H90" s="121">
        <f>'Прилож 3'!K83</f>
        <v>0</v>
      </c>
      <c r="I90" s="121">
        <v>0</v>
      </c>
      <c r="J90" s="121">
        <f>'Прилож 3'!M83</f>
        <v>0</v>
      </c>
      <c r="K90" s="121">
        <v>0</v>
      </c>
      <c r="L90" s="121">
        <f>'Прилож 3'!O83</f>
        <v>0</v>
      </c>
      <c r="M90" s="103"/>
    </row>
    <row r="91" spans="1:13" s="104" customFormat="1" ht="34.5" customHeight="1" x14ac:dyDescent="0.2">
      <c r="A91" s="48" t="s">
        <v>394</v>
      </c>
      <c r="B91" s="220">
        <v>3</v>
      </c>
      <c r="C91" s="221">
        <v>1</v>
      </c>
      <c r="D91" s="220">
        <v>6</v>
      </c>
      <c r="E91" s="119" t="s">
        <v>397</v>
      </c>
      <c r="F91" s="119">
        <v>414</v>
      </c>
      <c r="G91" s="236">
        <f>G92</f>
        <v>2821699.49</v>
      </c>
      <c r="H91" s="121">
        <f>'Прилож 3'!K84</f>
        <v>0</v>
      </c>
      <c r="I91" s="121">
        <v>0</v>
      </c>
      <c r="J91" s="121">
        <f>'Прилож 3'!M84</f>
        <v>0</v>
      </c>
      <c r="K91" s="121">
        <v>0</v>
      </c>
      <c r="L91" s="121">
        <f>'Прилож 3'!O84</f>
        <v>0</v>
      </c>
      <c r="M91" s="103"/>
    </row>
    <row r="92" spans="1:13" s="104" customFormat="1" ht="52.5" customHeight="1" x14ac:dyDescent="0.2">
      <c r="A92" s="48" t="s">
        <v>393</v>
      </c>
      <c r="B92" s="220">
        <v>3</v>
      </c>
      <c r="C92" s="221">
        <v>1</v>
      </c>
      <c r="D92" s="220">
        <v>6</v>
      </c>
      <c r="E92" s="119" t="s">
        <v>397</v>
      </c>
      <c r="F92" s="119">
        <v>414</v>
      </c>
      <c r="G92" s="236">
        <f>'Прилож 3'!J88</f>
        <v>2821699.49</v>
      </c>
      <c r="H92" s="121">
        <f>'Прилож 3'!K85</f>
        <v>0</v>
      </c>
      <c r="I92" s="121">
        <v>0</v>
      </c>
      <c r="J92" s="121">
        <f>'Прилож 3'!M85</f>
        <v>0</v>
      </c>
      <c r="K92" s="121">
        <v>0</v>
      </c>
      <c r="L92" s="121">
        <f>'Прилож 3'!O85</f>
        <v>0</v>
      </c>
      <c r="M92" s="103"/>
    </row>
    <row r="93" spans="1:13" s="104" customFormat="1" ht="34.5" customHeight="1" x14ac:dyDescent="0.2">
      <c r="A93" s="48" t="s">
        <v>395</v>
      </c>
      <c r="B93" s="220">
        <v>3</v>
      </c>
      <c r="C93" s="221">
        <v>1</v>
      </c>
      <c r="D93" s="220">
        <v>6</v>
      </c>
      <c r="E93" s="119" t="s">
        <v>392</v>
      </c>
      <c r="F93" s="119"/>
      <c r="G93" s="236">
        <f>G94</f>
        <v>54153828.5</v>
      </c>
      <c r="H93" s="121">
        <f>'Прилож 3'!K86</f>
        <v>0</v>
      </c>
      <c r="I93" s="121">
        <v>0</v>
      </c>
      <c r="J93" s="121">
        <f>'Прилож 3'!M86</f>
        <v>0</v>
      </c>
      <c r="K93" s="121">
        <v>0</v>
      </c>
      <c r="L93" s="121">
        <f>'Прилож 3'!O86</f>
        <v>0</v>
      </c>
      <c r="M93" s="103"/>
    </row>
    <row r="94" spans="1:13" s="104" customFormat="1" ht="45.75" customHeight="1" x14ac:dyDescent="0.2">
      <c r="A94" s="48" t="s">
        <v>394</v>
      </c>
      <c r="B94" s="220">
        <v>3</v>
      </c>
      <c r="C94" s="221">
        <v>1</v>
      </c>
      <c r="D94" s="220">
        <v>6</v>
      </c>
      <c r="E94" s="119" t="s">
        <v>392</v>
      </c>
      <c r="F94" s="119">
        <v>414</v>
      </c>
      <c r="G94" s="236">
        <f>G95</f>
        <v>54153828.5</v>
      </c>
      <c r="H94" s="121">
        <f>'Прилож 3'!K87</f>
        <v>0</v>
      </c>
      <c r="I94" s="121">
        <v>0</v>
      </c>
      <c r="J94" s="121">
        <f>'Прилож 3'!M87</f>
        <v>0</v>
      </c>
      <c r="K94" s="121">
        <v>0</v>
      </c>
      <c r="L94" s="121">
        <f>'Прилож 3'!O87</f>
        <v>0</v>
      </c>
      <c r="M94" s="103"/>
    </row>
    <row r="95" spans="1:13" s="104" customFormat="1" ht="59.25" customHeight="1" x14ac:dyDescent="0.2">
      <c r="A95" s="48" t="s">
        <v>393</v>
      </c>
      <c r="B95" s="220">
        <v>3</v>
      </c>
      <c r="C95" s="221">
        <v>1</v>
      </c>
      <c r="D95" s="220">
        <v>6</v>
      </c>
      <c r="E95" s="119" t="s">
        <v>392</v>
      </c>
      <c r="F95" s="119">
        <v>414</v>
      </c>
      <c r="G95" s="236">
        <f>'Прилож 3'!J91</f>
        <v>54153828.5</v>
      </c>
      <c r="H95" s="121">
        <f>'Прилож 3'!K88</f>
        <v>0</v>
      </c>
      <c r="I95" s="121">
        <v>0</v>
      </c>
      <c r="J95" s="121">
        <f>'Прилож 3'!M88</f>
        <v>0</v>
      </c>
      <c r="K95" s="121">
        <v>0</v>
      </c>
      <c r="L95" s="121">
        <f>'Прилож 3'!O88</f>
        <v>0</v>
      </c>
      <c r="M95" s="103"/>
    </row>
    <row r="96" spans="1:13" ht="24" customHeight="1" x14ac:dyDescent="0.2">
      <c r="A96" s="48" t="s">
        <v>292</v>
      </c>
      <c r="B96" s="220" t="s">
        <v>81</v>
      </c>
      <c r="C96" s="221" t="s">
        <v>16</v>
      </c>
      <c r="D96" s="220" t="s">
        <v>109</v>
      </c>
      <c r="E96" s="222" t="s">
        <v>244</v>
      </c>
      <c r="F96" s="120"/>
      <c r="G96" s="236">
        <f t="shared" ref="G96:L96" si="32">G97+G119</f>
        <v>4763568.8500000006</v>
      </c>
      <c r="H96" s="121">
        <f t="shared" si="32"/>
        <v>0</v>
      </c>
      <c r="I96" s="121">
        <f t="shared" si="32"/>
        <v>2970027.0500000003</v>
      </c>
      <c r="J96" s="121">
        <f t="shared" si="32"/>
        <v>0</v>
      </c>
      <c r="K96" s="121">
        <f t="shared" si="32"/>
        <v>2814224.17</v>
      </c>
      <c r="L96" s="121">
        <f t="shared" si="32"/>
        <v>0</v>
      </c>
      <c r="M96" s="103"/>
    </row>
    <row r="97" spans="1:13" ht="54.75" customHeight="1" x14ac:dyDescent="0.2">
      <c r="A97" s="48" t="s">
        <v>305</v>
      </c>
      <c r="B97" s="220" t="s">
        <v>81</v>
      </c>
      <c r="C97" s="221" t="s">
        <v>16</v>
      </c>
      <c r="D97" s="220" t="s">
        <v>22</v>
      </c>
      <c r="E97" s="222" t="s">
        <v>244</v>
      </c>
      <c r="F97" s="120"/>
      <c r="G97" s="236">
        <f t="shared" ref="G97:L97" si="33">G98+G105+G113+G102</f>
        <v>1047733.57</v>
      </c>
      <c r="H97" s="121">
        <f t="shared" si="33"/>
        <v>0</v>
      </c>
      <c r="I97" s="121">
        <f t="shared" si="33"/>
        <v>830403.52</v>
      </c>
      <c r="J97" s="121">
        <f t="shared" si="33"/>
        <v>0</v>
      </c>
      <c r="K97" s="121">
        <f t="shared" si="33"/>
        <v>830724.52</v>
      </c>
      <c r="L97" s="121">
        <f t="shared" si="33"/>
        <v>0</v>
      </c>
      <c r="M97" s="103"/>
    </row>
    <row r="98" spans="1:13" ht="23.25" customHeight="1" x14ac:dyDescent="0.2">
      <c r="A98" s="48" t="s">
        <v>294</v>
      </c>
      <c r="B98" s="220" t="s">
        <v>81</v>
      </c>
      <c r="C98" s="221" t="s">
        <v>16</v>
      </c>
      <c r="D98" s="220" t="s">
        <v>22</v>
      </c>
      <c r="E98" s="119">
        <v>20020</v>
      </c>
      <c r="F98" s="120"/>
      <c r="G98" s="236">
        <f t="shared" ref="G98:L98" si="34">G100</f>
        <v>35000</v>
      </c>
      <c r="H98" s="121">
        <f t="shared" si="34"/>
        <v>0</v>
      </c>
      <c r="I98" s="121">
        <f t="shared" si="34"/>
        <v>12481</v>
      </c>
      <c r="J98" s="121">
        <f t="shared" si="34"/>
        <v>0</v>
      </c>
      <c r="K98" s="121">
        <f t="shared" si="34"/>
        <v>12802</v>
      </c>
      <c r="L98" s="121">
        <f t="shared" si="34"/>
        <v>0</v>
      </c>
      <c r="M98" s="103"/>
    </row>
    <row r="99" spans="1:13" ht="40.5" customHeight="1" x14ac:dyDescent="0.2">
      <c r="A99" s="48" t="s">
        <v>252</v>
      </c>
      <c r="B99" s="220" t="s">
        <v>81</v>
      </c>
      <c r="C99" s="221" t="s">
        <v>16</v>
      </c>
      <c r="D99" s="220" t="s">
        <v>22</v>
      </c>
      <c r="E99" s="119">
        <v>20020</v>
      </c>
      <c r="F99" s="119">
        <v>200</v>
      </c>
      <c r="G99" s="236">
        <f t="shared" ref="G99:L100" si="35">G100</f>
        <v>35000</v>
      </c>
      <c r="H99" s="121">
        <f t="shared" si="35"/>
        <v>0</v>
      </c>
      <c r="I99" s="121">
        <f t="shared" si="35"/>
        <v>12481</v>
      </c>
      <c r="J99" s="121">
        <f t="shared" si="35"/>
        <v>0</v>
      </c>
      <c r="K99" s="121">
        <f t="shared" si="35"/>
        <v>12802</v>
      </c>
      <c r="L99" s="121">
        <f t="shared" si="35"/>
        <v>0</v>
      </c>
      <c r="M99" s="103"/>
    </row>
    <row r="100" spans="1:13" ht="36.75" customHeight="1" x14ac:dyDescent="0.2">
      <c r="A100" s="48" t="s">
        <v>254</v>
      </c>
      <c r="B100" s="220" t="s">
        <v>81</v>
      </c>
      <c r="C100" s="221" t="s">
        <v>16</v>
      </c>
      <c r="D100" s="220" t="s">
        <v>22</v>
      </c>
      <c r="E100" s="119">
        <v>20020</v>
      </c>
      <c r="F100" s="119">
        <v>240</v>
      </c>
      <c r="G100" s="236">
        <f t="shared" si="35"/>
        <v>35000</v>
      </c>
      <c r="H100" s="121">
        <f t="shared" si="35"/>
        <v>0</v>
      </c>
      <c r="I100" s="121">
        <f t="shared" si="35"/>
        <v>12481</v>
      </c>
      <c r="J100" s="121">
        <f t="shared" si="35"/>
        <v>0</v>
      </c>
      <c r="K100" s="121">
        <f t="shared" si="35"/>
        <v>12802</v>
      </c>
      <c r="L100" s="121">
        <f t="shared" si="35"/>
        <v>0</v>
      </c>
      <c r="M100" s="103"/>
    </row>
    <row r="101" spans="1:13" ht="28.5" customHeight="1" x14ac:dyDescent="0.2">
      <c r="A101" s="48" t="s">
        <v>364</v>
      </c>
      <c r="B101" s="220" t="s">
        <v>81</v>
      </c>
      <c r="C101" s="221" t="s">
        <v>16</v>
      </c>
      <c r="D101" s="220" t="s">
        <v>22</v>
      </c>
      <c r="E101" s="119">
        <v>20020</v>
      </c>
      <c r="F101" s="119">
        <v>244</v>
      </c>
      <c r="G101" s="236">
        <f>'Прилож 3'!J137</f>
        <v>35000</v>
      </c>
      <c r="H101" s="121">
        <f>'Прилож 3'!K137</f>
        <v>0</v>
      </c>
      <c r="I101" s="121">
        <f>'Прилож 3'!L137</f>
        <v>12481</v>
      </c>
      <c r="J101" s="121">
        <f>'Прилож 3'!M137</f>
        <v>0</v>
      </c>
      <c r="K101" s="121">
        <f>'Прилож 3'!N137</f>
        <v>12802</v>
      </c>
      <c r="L101" s="121">
        <f>'Прилож 3'!O137</f>
        <v>0</v>
      </c>
      <c r="M101" s="103"/>
    </row>
    <row r="102" spans="1:13" ht="19.5" customHeight="1" x14ac:dyDescent="0.2">
      <c r="A102" s="158" t="s">
        <v>306</v>
      </c>
      <c r="B102" s="220" t="s">
        <v>81</v>
      </c>
      <c r="C102" s="221" t="s">
        <v>16</v>
      </c>
      <c r="D102" s="220" t="s">
        <v>22</v>
      </c>
      <c r="E102" s="119">
        <v>20040</v>
      </c>
      <c r="F102" s="120"/>
      <c r="G102" s="236">
        <f t="shared" ref="G102:L103" si="36">G103</f>
        <v>222189.96</v>
      </c>
      <c r="H102" s="121">
        <f t="shared" si="36"/>
        <v>0</v>
      </c>
      <c r="I102" s="121">
        <f t="shared" si="36"/>
        <v>222189.96</v>
      </c>
      <c r="J102" s="121">
        <f t="shared" si="36"/>
        <v>0</v>
      </c>
      <c r="K102" s="121">
        <f t="shared" si="36"/>
        <v>222189.96</v>
      </c>
      <c r="L102" s="121">
        <f t="shared" si="36"/>
        <v>0</v>
      </c>
      <c r="M102" s="103"/>
    </row>
    <row r="103" spans="1:13" ht="17.25" customHeight="1" x14ac:dyDescent="0.2">
      <c r="A103" s="157" t="s">
        <v>307</v>
      </c>
      <c r="B103" s="220" t="s">
        <v>81</v>
      </c>
      <c r="C103" s="221" t="s">
        <v>16</v>
      </c>
      <c r="D103" s="220" t="s">
        <v>22</v>
      </c>
      <c r="E103" s="119">
        <v>20040</v>
      </c>
      <c r="F103" s="119">
        <v>300</v>
      </c>
      <c r="G103" s="236">
        <f t="shared" si="36"/>
        <v>222189.96</v>
      </c>
      <c r="H103" s="121">
        <f t="shared" si="36"/>
        <v>0</v>
      </c>
      <c r="I103" s="121">
        <f t="shared" si="36"/>
        <v>222189.96</v>
      </c>
      <c r="J103" s="121">
        <f t="shared" si="36"/>
        <v>0</v>
      </c>
      <c r="K103" s="121">
        <f t="shared" si="36"/>
        <v>222189.96</v>
      </c>
      <c r="L103" s="121">
        <f t="shared" si="36"/>
        <v>0</v>
      </c>
      <c r="M103" s="103"/>
    </row>
    <row r="104" spans="1:13" ht="33" customHeight="1" x14ac:dyDescent="0.2">
      <c r="A104" s="156" t="s">
        <v>376</v>
      </c>
      <c r="B104" s="220" t="s">
        <v>81</v>
      </c>
      <c r="C104" s="221" t="s">
        <v>16</v>
      </c>
      <c r="D104" s="220" t="s">
        <v>22</v>
      </c>
      <c r="E104" s="119">
        <v>20040</v>
      </c>
      <c r="F104" s="119">
        <v>320</v>
      </c>
      <c r="G104" s="236">
        <f>'Прилож 3'!J151</f>
        <v>222189.96</v>
      </c>
      <c r="H104" s="121">
        <f>'Прилож 3'!K151</f>
        <v>0</v>
      </c>
      <c r="I104" s="121">
        <f>'Прилож 3'!L151</f>
        <v>222189.96</v>
      </c>
      <c r="J104" s="121">
        <f>'Прилож 3'!M151</f>
        <v>0</v>
      </c>
      <c r="K104" s="121">
        <f>'Прилож 3'!N151</f>
        <v>222189.96</v>
      </c>
      <c r="L104" s="121">
        <f>'Прилож 3'!O151</f>
        <v>0</v>
      </c>
      <c r="M104" s="103"/>
    </row>
    <row r="105" spans="1:13" ht="33.75" customHeight="1" x14ac:dyDescent="0.2">
      <c r="A105" s="48" t="s">
        <v>377</v>
      </c>
      <c r="B105" s="220" t="s">
        <v>81</v>
      </c>
      <c r="C105" s="221" t="s">
        <v>16</v>
      </c>
      <c r="D105" s="220" t="s">
        <v>22</v>
      </c>
      <c r="E105" s="119">
        <v>20050</v>
      </c>
      <c r="F105" s="120"/>
      <c r="G105" s="236">
        <f>G107+G111</f>
        <v>658543.61</v>
      </c>
      <c r="H105" s="121">
        <f t="shared" ref="H105:L105" si="37">H107+H111</f>
        <v>0</v>
      </c>
      <c r="I105" s="121">
        <f t="shared" si="37"/>
        <v>595732.56000000006</v>
      </c>
      <c r="J105" s="121">
        <f t="shared" si="37"/>
        <v>0</v>
      </c>
      <c r="K105" s="121">
        <f t="shared" si="37"/>
        <v>595732.56000000006</v>
      </c>
      <c r="L105" s="121">
        <f t="shared" si="37"/>
        <v>0</v>
      </c>
      <c r="M105" s="103"/>
    </row>
    <row r="106" spans="1:13" ht="67.5" customHeight="1" x14ac:dyDescent="0.2">
      <c r="A106" s="48" t="s">
        <v>249</v>
      </c>
      <c r="B106" s="220" t="s">
        <v>81</v>
      </c>
      <c r="C106" s="221" t="s">
        <v>16</v>
      </c>
      <c r="D106" s="220" t="s">
        <v>22</v>
      </c>
      <c r="E106" s="119">
        <v>20050</v>
      </c>
      <c r="F106" s="119">
        <v>100</v>
      </c>
      <c r="G106" s="236">
        <f>G107</f>
        <v>374543.61</v>
      </c>
      <c r="H106" s="121">
        <f t="shared" ref="H106:L106" si="38">H107</f>
        <v>0</v>
      </c>
      <c r="I106" s="121">
        <f t="shared" si="38"/>
        <v>345732.56</v>
      </c>
      <c r="J106" s="121">
        <f t="shared" si="38"/>
        <v>0</v>
      </c>
      <c r="K106" s="121">
        <f t="shared" si="38"/>
        <v>345732.56</v>
      </c>
      <c r="L106" s="121">
        <f t="shared" si="38"/>
        <v>0</v>
      </c>
      <c r="M106" s="103"/>
    </row>
    <row r="107" spans="1:13" ht="21" customHeight="1" x14ac:dyDescent="0.2">
      <c r="A107" s="48" t="s">
        <v>283</v>
      </c>
      <c r="B107" s="220" t="s">
        <v>81</v>
      </c>
      <c r="C107" s="221" t="s">
        <v>16</v>
      </c>
      <c r="D107" s="220" t="s">
        <v>22</v>
      </c>
      <c r="E107" s="119">
        <v>20050</v>
      </c>
      <c r="F107" s="119">
        <v>110</v>
      </c>
      <c r="G107" s="236">
        <f>'Прилож 3'!J164</f>
        <v>374543.61</v>
      </c>
      <c r="H107" s="121">
        <f>'Прилож 3'!K164</f>
        <v>0</v>
      </c>
      <c r="I107" s="121">
        <f>'Прилож 3'!L164</f>
        <v>345732.56</v>
      </c>
      <c r="J107" s="121">
        <f>'Прилож 3'!M164</f>
        <v>0</v>
      </c>
      <c r="K107" s="121">
        <f>'Прилож 3'!N164</f>
        <v>345732.56</v>
      </c>
      <c r="L107" s="121">
        <f>'Прилож 3'!O164</f>
        <v>0</v>
      </c>
      <c r="M107" s="103"/>
    </row>
    <row r="108" spans="1:13" ht="15" customHeight="1" x14ac:dyDescent="0.2">
      <c r="A108" s="48" t="s">
        <v>370</v>
      </c>
      <c r="B108" s="220" t="s">
        <v>81</v>
      </c>
      <c r="C108" s="221" t="s">
        <v>16</v>
      </c>
      <c r="D108" s="220" t="s">
        <v>22</v>
      </c>
      <c r="E108" s="119">
        <v>20050</v>
      </c>
      <c r="F108" s="119">
        <v>111</v>
      </c>
      <c r="G108" s="236">
        <f t="shared" ref="G108:L108" si="39">G107-G109</f>
        <v>287667.90322580643</v>
      </c>
      <c r="H108" s="121">
        <f t="shared" si="39"/>
        <v>0</v>
      </c>
      <c r="I108" s="121">
        <f t="shared" si="39"/>
        <v>265539.60061443935</v>
      </c>
      <c r="J108" s="121">
        <f t="shared" si="39"/>
        <v>0</v>
      </c>
      <c r="K108" s="121">
        <f t="shared" si="39"/>
        <v>265539.60061443935</v>
      </c>
      <c r="L108" s="121">
        <f t="shared" si="39"/>
        <v>0</v>
      </c>
      <c r="M108" s="103"/>
    </row>
    <row r="109" spans="1:13" ht="47.25" customHeight="1" x14ac:dyDescent="0.2">
      <c r="A109" s="48" t="s">
        <v>371</v>
      </c>
      <c r="B109" s="220" t="s">
        <v>81</v>
      </c>
      <c r="C109" s="221" t="s">
        <v>16</v>
      </c>
      <c r="D109" s="220" t="s">
        <v>22</v>
      </c>
      <c r="E109" s="119">
        <v>20050</v>
      </c>
      <c r="F109" s="119">
        <v>119</v>
      </c>
      <c r="G109" s="236">
        <f t="shared" ref="G109:L109" si="40">G107*30.2/130.2</f>
        <v>86875.706774193561</v>
      </c>
      <c r="H109" s="121">
        <f t="shared" si="40"/>
        <v>0</v>
      </c>
      <c r="I109" s="121">
        <f t="shared" si="40"/>
        <v>80192.95938556068</v>
      </c>
      <c r="J109" s="121">
        <f t="shared" si="40"/>
        <v>0</v>
      </c>
      <c r="K109" s="121">
        <f t="shared" si="40"/>
        <v>80192.95938556068</v>
      </c>
      <c r="L109" s="121">
        <f t="shared" si="40"/>
        <v>0</v>
      </c>
      <c r="M109" s="103"/>
    </row>
    <row r="110" spans="1:13" ht="47.25" customHeight="1" x14ac:dyDescent="0.2">
      <c r="A110" s="48" t="s">
        <v>252</v>
      </c>
      <c r="B110" s="220" t="s">
        <v>81</v>
      </c>
      <c r="C110" s="221" t="s">
        <v>16</v>
      </c>
      <c r="D110" s="220" t="s">
        <v>22</v>
      </c>
      <c r="E110" s="119">
        <v>20050</v>
      </c>
      <c r="F110" s="119">
        <v>200</v>
      </c>
      <c r="G110" s="236">
        <f t="shared" ref="G110:L110" si="41">G111</f>
        <v>284000</v>
      </c>
      <c r="H110" s="121">
        <f t="shared" si="41"/>
        <v>0</v>
      </c>
      <c r="I110" s="121">
        <f t="shared" si="41"/>
        <v>250000</v>
      </c>
      <c r="J110" s="121">
        <f t="shared" si="41"/>
        <v>0</v>
      </c>
      <c r="K110" s="121">
        <f t="shared" si="41"/>
        <v>250000</v>
      </c>
      <c r="L110" s="121">
        <f t="shared" si="41"/>
        <v>0</v>
      </c>
      <c r="M110" s="103"/>
    </row>
    <row r="111" spans="1:13" ht="29.25" customHeight="1" x14ac:dyDescent="0.2">
      <c r="A111" s="48" t="s">
        <v>254</v>
      </c>
      <c r="B111" s="220" t="s">
        <v>81</v>
      </c>
      <c r="C111" s="221" t="s">
        <v>16</v>
      </c>
      <c r="D111" s="220" t="s">
        <v>22</v>
      </c>
      <c r="E111" s="119">
        <v>20050</v>
      </c>
      <c r="F111" s="119">
        <v>240</v>
      </c>
      <c r="G111" s="236">
        <f>'Прилож 3'!J165</f>
        <v>284000</v>
      </c>
      <c r="H111" s="121">
        <f>'Прилож 3'!K165</f>
        <v>0</v>
      </c>
      <c r="I111" s="121">
        <f>'Прилож 3'!L165</f>
        <v>250000</v>
      </c>
      <c r="J111" s="121">
        <f>'Прилож 3'!M165</f>
        <v>0</v>
      </c>
      <c r="K111" s="121">
        <f>'Прилож 3'!N165</f>
        <v>250000</v>
      </c>
      <c r="L111" s="121">
        <f>'Прилож 3'!O165</f>
        <v>0</v>
      </c>
      <c r="M111" s="103"/>
    </row>
    <row r="112" spans="1:13" ht="33.75" customHeight="1" x14ac:dyDescent="0.2">
      <c r="A112" s="48" t="s">
        <v>364</v>
      </c>
      <c r="B112" s="220" t="s">
        <v>81</v>
      </c>
      <c r="C112" s="221" t="s">
        <v>16</v>
      </c>
      <c r="D112" s="220" t="s">
        <v>22</v>
      </c>
      <c r="E112" s="119">
        <v>20050</v>
      </c>
      <c r="F112" s="119">
        <v>244</v>
      </c>
      <c r="G112" s="236">
        <f>'Прилож 3'!J166</f>
        <v>284000</v>
      </c>
      <c r="H112" s="121">
        <f>'Прилож 3'!K166</f>
        <v>0</v>
      </c>
      <c r="I112" s="121">
        <f>'Прилож 3'!L166</f>
        <v>250000</v>
      </c>
      <c r="J112" s="121">
        <f>'Прилож 3'!M166</f>
        <v>0</v>
      </c>
      <c r="K112" s="121">
        <f>'Прилож 3'!N166</f>
        <v>250000</v>
      </c>
      <c r="L112" s="121">
        <f>'Прилож 3'!O166</f>
        <v>0</v>
      </c>
      <c r="M112" s="103"/>
    </row>
    <row r="113" spans="1:13" ht="34.5" customHeight="1" x14ac:dyDescent="0.2">
      <c r="A113" s="48" t="s">
        <v>312</v>
      </c>
      <c r="B113" s="220" t="s">
        <v>81</v>
      </c>
      <c r="C113" s="221" t="s">
        <v>16</v>
      </c>
      <c r="D113" s="220" t="s">
        <v>22</v>
      </c>
      <c r="E113" s="119">
        <v>20060</v>
      </c>
      <c r="F113" s="120"/>
      <c r="G113" s="236">
        <f t="shared" ref="G113:L113" si="42">G114+G115+G118</f>
        <v>132000</v>
      </c>
      <c r="H113" s="121">
        <f t="shared" si="42"/>
        <v>0</v>
      </c>
      <c r="I113" s="121">
        <f t="shared" si="42"/>
        <v>0</v>
      </c>
      <c r="J113" s="121">
        <f t="shared" si="42"/>
        <v>0</v>
      </c>
      <c r="K113" s="121">
        <f t="shared" si="42"/>
        <v>0</v>
      </c>
      <c r="L113" s="121">
        <f t="shared" si="42"/>
        <v>0</v>
      </c>
      <c r="M113" s="103"/>
    </row>
    <row r="114" spans="1:13" ht="72" customHeight="1" x14ac:dyDescent="0.2">
      <c r="A114" s="48" t="s">
        <v>249</v>
      </c>
      <c r="B114" s="220" t="s">
        <v>81</v>
      </c>
      <c r="C114" s="221" t="s">
        <v>16</v>
      </c>
      <c r="D114" s="220" t="s">
        <v>22</v>
      </c>
      <c r="E114" s="119">
        <v>20060</v>
      </c>
      <c r="F114" s="119">
        <v>100</v>
      </c>
      <c r="G114" s="236">
        <f>'Прилож 3'!J168</f>
        <v>25000</v>
      </c>
      <c r="H114" s="121">
        <f>'Прилож 3'!K168</f>
        <v>0</v>
      </c>
      <c r="I114" s="121">
        <f>'Прилож 3'!L168</f>
        <v>0</v>
      </c>
      <c r="J114" s="121">
        <f>'Прилож 3'!M168</f>
        <v>0</v>
      </c>
      <c r="K114" s="121">
        <f>'Прилож 3'!N168</f>
        <v>0</v>
      </c>
      <c r="L114" s="121">
        <f>'Прилож 3'!O168</f>
        <v>0</v>
      </c>
      <c r="M114" s="103"/>
    </row>
    <row r="115" spans="1:13" ht="34.5" customHeight="1" x14ac:dyDescent="0.2">
      <c r="A115" s="48" t="s">
        <v>252</v>
      </c>
      <c r="B115" s="220" t="s">
        <v>81</v>
      </c>
      <c r="C115" s="221" t="s">
        <v>16</v>
      </c>
      <c r="D115" s="220" t="s">
        <v>22</v>
      </c>
      <c r="E115" s="119">
        <v>20060</v>
      </c>
      <c r="F115" s="119">
        <v>200</v>
      </c>
      <c r="G115" s="236">
        <f t="shared" ref="G115:L115" si="43">G116</f>
        <v>52000</v>
      </c>
      <c r="H115" s="121">
        <f t="shared" si="43"/>
        <v>0</v>
      </c>
      <c r="I115" s="121">
        <f t="shared" si="43"/>
        <v>0</v>
      </c>
      <c r="J115" s="121">
        <f t="shared" si="43"/>
        <v>0</v>
      </c>
      <c r="K115" s="121">
        <f t="shared" si="43"/>
        <v>0</v>
      </c>
      <c r="L115" s="121">
        <f t="shared" si="43"/>
        <v>0</v>
      </c>
      <c r="M115" s="103"/>
    </row>
    <row r="116" spans="1:13" ht="30.75" customHeight="1" x14ac:dyDescent="0.2">
      <c r="A116" s="48" t="s">
        <v>254</v>
      </c>
      <c r="B116" s="220" t="s">
        <v>81</v>
      </c>
      <c r="C116" s="221" t="s">
        <v>16</v>
      </c>
      <c r="D116" s="220" t="s">
        <v>22</v>
      </c>
      <c r="E116" s="119">
        <v>20060</v>
      </c>
      <c r="F116" s="119">
        <v>240</v>
      </c>
      <c r="G116" s="236">
        <f>G117</f>
        <v>52000</v>
      </c>
      <c r="H116" s="121">
        <f>'Прилож 3'!K170</f>
        <v>0</v>
      </c>
      <c r="I116" s="121">
        <f>I117</f>
        <v>0</v>
      </c>
      <c r="J116" s="121">
        <f>'Прилож 3'!M170</f>
        <v>0</v>
      </c>
      <c r="K116" s="121">
        <f>K117</f>
        <v>0</v>
      </c>
      <c r="L116" s="121">
        <f>'Прилож 3'!O170</f>
        <v>0</v>
      </c>
      <c r="M116" s="103"/>
    </row>
    <row r="117" spans="1:13" ht="35.25" customHeight="1" x14ac:dyDescent="0.2">
      <c r="A117" s="48" t="s">
        <v>364</v>
      </c>
      <c r="B117" s="220" t="s">
        <v>81</v>
      </c>
      <c r="C117" s="221" t="s">
        <v>16</v>
      </c>
      <c r="D117" s="220" t="s">
        <v>22</v>
      </c>
      <c r="E117" s="119">
        <v>20060</v>
      </c>
      <c r="F117" s="119">
        <v>244</v>
      </c>
      <c r="G117" s="236">
        <f>'Прилож 3'!J171</f>
        <v>52000</v>
      </c>
      <c r="H117" s="121">
        <f>'Прилож 3'!K171</f>
        <v>0</v>
      </c>
      <c r="I117" s="121">
        <f>'Прилож 3'!L171</f>
        <v>0</v>
      </c>
      <c r="J117" s="121">
        <f>'Прилож 3'!M171</f>
        <v>0</v>
      </c>
      <c r="K117" s="121">
        <f>'Прилож 3'!N171</f>
        <v>0</v>
      </c>
      <c r="L117" s="121">
        <f>'Прилож 3'!O171</f>
        <v>0</v>
      </c>
      <c r="M117" s="103"/>
    </row>
    <row r="118" spans="1:13" ht="35.25" customHeight="1" x14ac:dyDescent="0.2">
      <c r="A118" s="48" t="s">
        <v>314</v>
      </c>
      <c r="B118" s="220" t="s">
        <v>81</v>
      </c>
      <c r="C118" s="221" t="s">
        <v>16</v>
      </c>
      <c r="D118" s="220" t="s">
        <v>22</v>
      </c>
      <c r="E118" s="119">
        <v>20060</v>
      </c>
      <c r="F118" s="119">
        <v>350</v>
      </c>
      <c r="G118" s="236">
        <f>'Прилож 3'!J172</f>
        <v>55000</v>
      </c>
      <c r="H118" s="121">
        <f>'Прилож 3'!K172</f>
        <v>0</v>
      </c>
      <c r="I118" s="121">
        <f>'Прилож 3'!L172</f>
        <v>0</v>
      </c>
      <c r="J118" s="121">
        <f>'Прилож 3'!M172</f>
        <v>0</v>
      </c>
      <c r="K118" s="121">
        <f>'Прилож 3'!N172</f>
        <v>0</v>
      </c>
      <c r="L118" s="121">
        <f>'Прилож 3'!O172</f>
        <v>0</v>
      </c>
      <c r="M118" s="103"/>
    </row>
    <row r="119" spans="1:13" ht="30.75" customHeight="1" x14ac:dyDescent="0.2">
      <c r="A119" s="48" t="s">
        <v>295</v>
      </c>
      <c r="B119" s="220" t="s">
        <v>81</v>
      </c>
      <c r="C119" s="221" t="s">
        <v>16</v>
      </c>
      <c r="D119" s="220" t="s">
        <v>20</v>
      </c>
      <c r="E119" s="222" t="s">
        <v>244</v>
      </c>
      <c r="F119" s="120"/>
      <c r="G119" s="236">
        <f>G120+G124</f>
        <v>3715835.2800000003</v>
      </c>
      <c r="H119" s="121">
        <f t="shared" ref="H119:L119" si="44">H120+H124</f>
        <v>0</v>
      </c>
      <c r="I119" s="121">
        <f t="shared" si="44"/>
        <v>2139623.5300000003</v>
      </c>
      <c r="J119" s="121">
        <f t="shared" si="44"/>
        <v>0</v>
      </c>
      <c r="K119" s="121">
        <f t="shared" si="44"/>
        <v>1983499.65</v>
      </c>
      <c r="L119" s="121">
        <f t="shared" si="44"/>
        <v>0</v>
      </c>
      <c r="M119" s="103"/>
    </row>
    <row r="120" spans="1:13" ht="33.75" customHeight="1" x14ac:dyDescent="0.2">
      <c r="A120" s="48" t="s">
        <v>378</v>
      </c>
      <c r="B120" s="220" t="s">
        <v>81</v>
      </c>
      <c r="C120" s="221" t="s">
        <v>16</v>
      </c>
      <c r="D120" s="220" t="s">
        <v>20</v>
      </c>
      <c r="E120" s="119">
        <v>18110</v>
      </c>
      <c r="F120" s="120"/>
      <c r="G120" s="236">
        <f t="shared" ref="G120:L120" si="45">G122</f>
        <v>1569969.18</v>
      </c>
      <c r="H120" s="121">
        <f t="shared" si="45"/>
        <v>0</v>
      </c>
      <c r="I120" s="121">
        <f t="shared" si="45"/>
        <v>1273799.72</v>
      </c>
      <c r="J120" s="121">
        <f t="shared" si="45"/>
        <v>0</v>
      </c>
      <c r="K120" s="121">
        <f t="shared" si="45"/>
        <v>1212950.6299999999</v>
      </c>
      <c r="L120" s="121">
        <f t="shared" si="45"/>
        <v>0</v>
      </c>
      <c r="M120" s="103"/>
    </row>
    <row r="121" spans="1:13" ht="33.75" customHeight="1" x14ac:dyDescent="0.2">
      <c r="A121" s="48" t="s">
        <v>298</v>
      </c>
      <c r="B121" s="220" t="s">
        <v>81</v>
      </c>
      <c r="C121" s="221" t="s">
        <v>16</v>
      </c>
      <c r="D121" s="220" t="s">
        <v>20</v>
      </c>
      <c r="E121" s="119">
        <v>18110</v>
      </c>
      <c r="F121" s="119">
        <v>600</v>
      </c>
      <c r="G121" s="236">
        <f t="shared" ref="G121:L122" si="46">G122</f>
        <v>1569969.18</v>
      </c>
      <c r="H121" s="121">
        <f t="shared" si="46"/>
        <v>0</v>
      </c>
      <c r="I121" s="121">
        <f t="shared" si="46"/>
        <v>1273799.72</v>
      </c>
      <c r="J121" s="121">
        <f t="shared" si="46"/>
        <v>0</v>
      </c>
      <c r="K121" s="121">
        <f t="shared" si="46"/>
        <v>1212950.6299999999</v>
      </c>
      <c r="L121" s="121">
        <f t="shared" si="46"/>
        <v>0</v>
      </c>
      <c r="M121" s="103"/>
    </row>
    <row r="122" spans="1:13" ht="18.75" customHeight="1" x14ac:dyDescent="0.2">
      <c r="A122" s="48" t="s">
        <v>300</v>
      </c>
      <c r="B122" s="220" t="s">
        <v>81</v>
      </c>
      <c r="C122" s="221" t="s">
        <v>16</v>
      </c>
      <c r="D122" s="220" t="s">
        <v>20</v>
      </c>
      <c r="E122" s="119">
        <v>18110</v>
      </c>
      <c r="F122" s="119">
        <v>610</v>
      </c>
      <c r="G122" s="236">
        <f t="shared" si="46"/>
        <v>1569969.18</v>
      </c>
      <c r="H122" s="121">
        <f t="shared" si="46"/>
        <v>0</v>
      </c>
      <c r="I122" s="121">
        <f t="shared" si="46"/>
        <v>1273799.72</v>
      </c>
      <c r="J122" s="121">
        <f t="shared" si="46"/>
        <v>0</v>
      </c>
      <c r="K122" s="121">
        <f t="shared" si="46"/>
        <v>1212950.6299999999</v>
      </c>
      <c r="L122" s="121">
        <f t="shared" si="46"/>
        <v>0</v>
      </c>
      <c r="M122" s="103"/>
    </row>
    <row r="123" spans="1:13" ht="60.75" customHeight="1" x14ac:dyDescent="0.2">
      <c r="A123" s="48" t="s">
        <v>379</v>
      </c>
      <c r="B123" s="220" t="s">
        <v>81</v>
      </c>
      <c r="C123" s="221" t="s">
        <v>16</v>
      </c>
      <c r="D123" s="220" t="s">
        <v>20</v>
      </c>
      <c r="E123" s="119">
        <v>18110</v>
      </c>
      <c r="F123" s="119">
        <v>611</v>
      </c>
      <c r="G123" s="236">
        <f>'Прилож 3'!J145</f>
        <v>1569969.18</v>
      </c>
      <c r="H123" s="121">
        <f>'Прилож 3'!K145</f>
        <v>0</v>
      </c>
      <c r="I123" s="121">
        <f>'Прилож 3'!L145</f>
        <v>1273799.72</v>
      </c>
      <c r="J123" s="121">
        <f>'Прилож 3'!M145</f>
        <v>0</v>
      </c>
      <c r="K123" s="121">
        <f>'Прилож 3'!N145</f>
        <v>1212950.6299999999</v>
      </c>
      <c r="L123" s="121">
        <f>'Прилож 3'!O145</f>
        <v>0</v>
      </c>
      <c r="M123" s="103"/>
    </row>
    <row r="124" spans="1:13" ht="15" customHeight="1" x14ac:dyDescent="0.2">
      <c r="A124" s="48" t="s">
        <v>302</v>
      </c>
      <c r="B124" s="220" t="s">
        <v>81</v>
      </c>
      <c r="C124" s="221" t="s">
        <v>16</v>
      </c>
      <c r="D124" s="220" t="s">
        <v>20</v>
      </c>
      <c r="E124" s="119">
        <v>20870</v>
      </c>
      <c r="F124" s="120"/>
      <c r="G124" s="236">
        <f t="shared" ref="G124:L124" si="47">G126</f>
        <v>2145866.1</v>
      </c>
      <c r="H124" s="121">
        <f t="shared" si="47"/>
        <v>0</v>
      </c>
      <c r="I124" s="121">
        <f t="shared" si="47"/>
        <v>865823.81</v>
      </c>
      <c r="J124" s="121">
        <f t="shared" si="47"/>
        <v>0</v>
      </c>
      <c r="K124" s="121">
        <f t="shared" si="47"/>
        <v>770549.02</v>
      </c>
      <c r="L124" s="121">
        <f t="shared" si="47"/>
        <v>0</v>
      </c>
      <c r="M124" s="103"/>
    </row>
    <row r="125" spans="1:13" ht="36.75" customHeight="1" x14ac:dyDescent="0.2">
      <c r="A125" s="48" t="s">
        <v>298</v>
      </c>
      <c r="B125" s="220" t="s">
        <v>81</v>
      </c>
      <c r="C125" s="221" t="s">
        <v>16</v>
      </c>
      <c r="D125" s="220" t="s">
        <v>20</v>
      </c>
      <c r="E125" s="119">
        <v>20870</v>
      </c>
      <c r="F125" s="119">
        <v>600</v>
      </c>
      <c r="G125" s="236">
        <f t="shared" ref="G125:L126" si="48">G126</f>
        <v>2145866.1</v>
      </c>
      <c r="H125" s="121">
        <f t="shared" si="48"/>
        <v>0</v>
      </c>
      <c r="I125" s="121">
        <f t="shared" si="48"/>
        <v>865823.81</v>
      </c>
      <c r="J125" s="121">
        <f t="shared" si="48"/>
        <v>0</v>
      </c>
      <c r="K125" s="121">
        <f t="shared" si="48"/>
        <v>770549.02</v>
      </c>
      <c r="L125" s="121">
        <f t="shared" si="48"/>
        <v>0</v>
      </c>
      <c r="M125" s="103"/>
    </row>
    <row r="126" spans="1:13" ht="20.25" customHeight="1" x14ac:dyDescent="0.2">
      <c r="A126" s="48" t="s">
        <v>300</v>
      </c>
      <c r="B126" s="220" t="s">
        <v>81</v>
      </c>
      <c r="C126" s="221" t="s">
        <v>16</v>
      </c>
      <c r="D126" s="220" t="s">
        <v>20</v>
      </c>
      <c r="E126" s="119">
        <v>20870</v>
      </c>
      <c r="F126" s="119">
        <v>610</v>
      </c>
      <c r="G126" s="236">
        <f t="shared" si="48"/>
        <v>2145866.1</v>
      </c>
      <c r="H126" s="121">
        <f t="shared" si="48"/>
        <v>0</v>
      </c>
      <c r="I126" s="121">
        <f t="shared" si="48"/>
        <v>865823.81</v>
      </c>
      <c r="J126" s="121">
        <f t="shared" si="48"/>
        <v>0</v>
      </c>
      <c r="K126" s="121">
        <f t="shared" si="48"/>
        <v>770549.02</v>
      </c>
      <c r="L126" s="121">
        <f t="shared" si="48"/>
        <v>0</v>
      </c>
      <c r="M126" s="103"/>
    </row>
    <row r="127" spans="1:13" ht="27.75" customHeight="1" x14ac:dyDescent="0.2">
      <c r="A127" s="48" t="s">
        <v>379</v>
      </c>
      <c r="B127" s="220" t="s">
        <v>81</v>
      </c>
      <c r="C127" s="221" t="s">
        <v>16</v>
      </c>
      <c r="D127" s="220" t="s">
        <v>20</v>
      </c>
      <c r="E127" s="119">
        <v>20870</v>
      </c>
      <c r="F127" s="119">
        <v>611</v>
      </c>
      <c r="G127" s="236">
        <f>'Прилож 3'!J148</f>
        <v>2145866.1</v>
      </c>
      <c r="H127" s="121">
        <f>'Прилож 3'!K148</f>
        <v>0</v>
      </c>
      <c r="I127" s="121">
        <f>'Прилож 3'!L148</f>
        <v>865823.81</v>
      </c>
      <c r="J127" s="121">
        <f>'Прилож 3'!M148</f>
        <v>0</v>
      </c>
      <c r="K127" s="121">
        <f>'Прилож 3'!N148</f>
        <v>770549.02</v>
      </c>
      <c r="L127" s="121">
        <f>'Прилож 3'!O148</f>
        <v>0</v>
      </c>
      <c r="M127" s="103"/>
    </row>
    <row r="128" spans="1:13" ht="49.5" customHeight="1" x14ac:dyDescent="0.2">
      <c r="A128" s="48" t="s">
        <v>287</v>
      </c>
      <c r="B128" s="220" t="s">
        <v>20</v>
      </c>
      <c r="C128" s="221" t="s">
        <v>288</v>
      </c>
      <c r="D128" s="220" t="s">
        <v>109</v>
      </c>
      <c r="E128" s="222" t="s">
        <v>244</v>
      </c>
      <c r="F128" s="223">
        <v>0</v>
      </c>
      <c r="G128" s="236">
        <f>G129</f>
        <v>15000</v>
      </c>
      <c r="H128" s="121">
        <f t="shared" ref="G128:L130" si="49">H129</f>
        <v>0</v>
      </c>
      <c r="I128" s="121">
        <f t="shared" si="49"/>
        <v>200000</v>
      </c>
      <c r="J128" s="121">
        <f t="shared" si="49"/>
        <v>0</v>
      </c>
      <c r="K128" s="121">
        <f t="shared" si="49"/>
        <v>100000</v>
      </c>
      <c r="L128" s="121">
        <f t="shared" si="49"/>
        <v>0</v>
      </c>
      <c r="M128" s="103"/>
    </row>
    <row r="129" spans="1:13" ht="24" customHeight="1" x14ac:dyDescent="0.2">
      <c r="A129" s="48" t="s">
        <v>289</v>
      </c>
      <c r="B129" s="220" t="s">
        <v>20</v>
      </c>
      <c r="C129" s="221" t="s">
        <v>16</v>
      </c>
      <c r="D129" s="220" t="s">
        <v>109</v>
      </c>
      <c r="E129" s="222" t="s">
        <v>244</v>
      </c>
      <c r="F129" s="223">
        <v>0</v>
      </c>
      <c r="G129" s="236">
        <f t="shared" si="49"/>
        <v>15000</v>
      </c>
      <c r="H129" s="121">
        <f t="shared" si="49"/>
        <v>0</v>
      </c>
      <c r="I129" s="121">
        <f t="shared" si="49"/>
        <v>200000</v>
      </c>
      <c r="J129" s="121">
        <f t="shared" si="49"/>
        <v>0</v>
      </c>
      <c r="K129" s="121">
        <f t="shared" si="49"/>
        <v>100000</v>
      </c>
      <c r="L129" s="121">
        <f t="shared" si="49"/>
        <v>0</v>
      </c>
      <c r="M129" s="103"/>
    </row>
    <row r="130" spans="1:13" ht="33.75" customHeight="1" x14ac:dyDescent="0.2">
      <c r="A130" s="48" t="s">
        <v>290</v>
      </c>
      <c r="B130" s="220" t="s">
        <v>20</v>
      </c>
      <c r="C130" s="221" t="s">
        <v>16</v>
      </c>
      <c r="D130" s="220" t="s">
        <v>22</v>
      </c>
      <c r="E130" s="222" t="s">
        <v>244</v>
      </c>
      <c r="F130" s="223">
        <v>0</v>
      </c>
      <c r="G130" s="236">
        <f t="shared" si="49"/>
        <v>15000</v>
      </c>
      <c r="H130" s="121">
        <f t="shared" si="49"/>
        <v>0</v>
      </c>
      <c r="I130" s="121">
        <f t="shared" si="49"/>
        <v>200000</v>
      </c>
      <c r="J130" s="121">
        <f t="shared" si="49"/>
        <v>0</v>
      </c>
      <c r="K130" s="121">
        <f t="shared" si="49"/>
        <v>100000</v>
      </c>
      <c r="L130" s="121">
        <f t="shared" si="49"/>
        <v>0</v>
      </c>
      <c r="M130" s="103"/>
    </row>
    <row r="131" spans="1:13" ht="27" customHeight="1" x14ac:dyDescent="0.2">
      <c r="A131" s="224" t="s">
        <v>291</v>
      </c>
      <c r="B131" s="220" t="s">
        <v>20</v>
      </c>
      <c r="C131" s="221" t="s">
        <v>16</v>
      </c>
      <c r="D131" s="220" t="s">
        <v>22</v>
      </c>
      <c r="E131" s="222" t="s">
        <v>272</v>
      </c>
      <c r="F131" s="223">
        <v>0</v>
      </c>
      <c r="G131" s="236">
        <f t="shared" ref="G131:L131" si="50">G133</f>
        <v>15000</v>
      </c>
      <c r="H131" s="121">
        <f t="shared" si="50"/>
        <v>0</v>
      </c>
      <c r="I131" s="121">
        <f t="shared" si="50"/>
        <v>200000</v>
      </c>
      <c r="J131" s="121">
        <f t="shared" si="50"/>
        <v>0</v>
      </c>
      <c r="K131" s="121">
        <f t="shared" si="50"/>
        <v>100000</v>
      </c>
      <c r="L131" s="121">
        <f t="shared" si="50"/>
        <v>0</v>
      </c>
      <c r="M131" s="103"/>
    </row>
    <row r="132" spans="1:13" ht="27" customHeight="1" x14ac:dyDescent="0.2">
      <c r="A132" s="48" t="s">
        <v>252</v>
      </c>
      <c r="B132" s="220" t="s">
        <v>20</v>
      </c>
      <c r="C132" s="221" t="s">
        <v>16</v>
      </c>
      <c r="D132" s="220" t="s">
        <v>22</v>
      </c>
      <c r="E132" s="222" t="s">
        <v>272</v>
      </c>
      <c r="F132" s="223">
        <v>200</v>
      </c>
      <c r="G132" s="236">
        <f t="shared" ref="G132:L133" si="51">G133</f>
        <v>15000</v>
      </c>
      <c r="H132" s="121">
        <f t="shared" si="51"/>
        <v>0</v>
      </c>
      <c r="I132" s="121">
        <f t="shared" si="51"/>
        <v>200000</v>
      </c>
      <c r="J132" s="121">
        <f t="shared" si="51"/>
        <v>0</v>
      </c>
      <c r="K132" s="121">
        <f t="shared" si="51"/>
        <v>100000</v>
      </c>
      <c r="L132" s="121">
        <f t="shared" si="51"/>
        <v>0</v>
      </c>
      <c r="M132" s="103"/>
    </row>
    <row r="133" spans="1:13" ht="30.75" customHeight="1" x14ac:dyDescent="0.2">
      <c r="A133" s="48" t="s">
        <v>254</v>
      </c>
      <c r="B133" s="220" t="s">
        <v>20</v>
      </c>
      <c r="C133" s="221" t="s">
        <v>16</v>
      </c>
      <c r="D133" s="220" t="s">
        <v>22</v>
      </c>
      <c r="E133" s="222" t="s">
        <v>272</v>
      </c>
      <c r="F133" s="223">
        <v>240</v>
      </c>
      <c r="G133" s="236">
        <f t="shared" si="51"/>
        <v>15000</v>
      </c>
      <c r="H133" s="121">
        <f t="shared" si="51"/>
        <v>0</v>
      </c>
      <c r="I133" s="121">
        <f t="shared" si="51"/>
        <v>200000</v>
      </c>
      <c r="J133" s="121">
        <f t="shared" si="51"/>
        <v>0</v>
      </c>
      <c r="K133" s="121">
        <f t="shared" si="51"/>
        <v>100000</v>
      </c>
      <c r="L133" s="121">
        <f t="shared" si="51"/>
        <v>0</v>
      </c>
      <c r="M133" s="103"/>
    </row>
    <row r="134" spans="1:13" ht="15" customHeight="1" x14ac:dyDescent="0.2">
      <c r="A134" s="43" t="s">
        <v>364</v>
      </c>
      <c r="B134" s="214" t="s">
        <v>20</v>
      </c>
      <c r="C134" s="215" t="s">
        <v>16</v>
      </c>
      <c r="D134" s="214" t="s">
        <v>22</v>
      </c>
      <c r="E134" s="216" t="s">
        <v>272</v>
      </c>
      <c r="F134" s="225">
        <v>244</v>
      </c>
      <c r="G134" s="236">
        <f>'Прилож 3'!J129</f>
        <v>15000</v>
      </c>
      <c r="H134" s="218">
        <f>'Прилож 3'!K129</f>
        <v>0</v>
      </c>
      <c r="I134" s="218">
        <f>'Прилож 3'!L129</f>
        <v>200000</v>
      </c>
      <c r="J134" s="218">
        <f>'Прилож 3'!M129</f>
        <v>0</v>
      </c>
      <c r="K134" s="218">
        <f>'Прилож 3'!N129</f>
        <v>100000</v>
      </c>
      <c r="L134" s="218">
        <f>'Прилож 3'!O129</f>
        <v>0</v>
      </c>
    </row>
    <row r="135" spans="1:13" ht="24.75" customHeight="1" x14ac:dyDescent="0.2">
      <c r="A135" s="87" t="s">
        <v>233</v>
      </c>
      <c r="B135" s="226">
        <v>3</v>
      </c>
      <c r="C135" s="226">
        <v>2</v>
      </c>
      <c r="D135" s="226">
        <v>4</v>
      </c>
      <c r="E135" s="226">
        <v>20870</v>
      </c>
      <c r="F135" s="217"/>
      <c r="G135" s="236">
        <f t="shared" ref="G135:L135" si="52">G128+G11</f>
        <v>71968616.019999996</v>
      </c>
      <c r="H135" s="218">
        <f t="shared" si="52"/>
        <v>489265</v>
      </c>
      <c r="I135" s="218">
        <f t="shared" si="52"/>
        <v>11512234.41</v>
      </c>
      <c r="J135" s="218">
        <f t="shared" si="52"/>
        <v>549363</v>
      </c>
      <c r="K135" s="218">
        <f t="shared" si="52"/>
        <v>11859729.529999999</v>
      </c>
      <c r="L135" s="218">
        <f t="shared" si="52"/>
        <v>610161</v>
      </c>
    </row>
    <row r="136" spans="1:13" ht="23.25" customHeight="1" x14ac:dyDescent="0.2">
      <c r="A136" s="227"/>
      <c r="B136"/>
      <c r="C136"/>
      <c r="D136"/>
      <c r="E136"/>
      <c r="F136"/>
      <c r="G136" s="269"/>
      <c r="H136"/>
      <c r="I136"/>
      <c r="J136"/>
      <c r="K136"/>
      <c r="L136"/>
    </row>
    <row r="137" spans="1:13" x14ac:dyDescent="0.2">
      <c r="G137" s="270"/>
      <c r="I137" s="179"/>
      <c r="K137" s="179"/>
    </row>
    <row r="138" spans="1:13" x14ac:dyDescent="0.2">
      <c r="G138" s="270"/>
    </row>
    <row r="140" spans="1:13" x14ac:dyDescent="0.2">
      <c r="A140" s="179"/>
    </row>
    <row r="142" spans="1:13" x14ac:dyDescent="0.2">
      <c r="G142" s="270"/>
    </row>
  </sheetData>
  <autoFilter ref="G1:G142"/>
  <mergeCells count="12">
    <mergeCell ref="A7:A9"/>
    <mergeCell ref="B7:E7"/>
    <mergeCell ref="K1:L1"/>
    <mergeCell ref="F7:F9"/>
    <mergeCell ref="B10:E10"/>
    <mergeCell ref="G7:L7"/>
    <mergeCell ref="A4:L5"/>
    <mergeCell ref="I2:L3"/>
    <mergeCell ref="B8:E9"/>
    <mergeCell ref="G8:H8"/>
    <mergeCell ref="I8:J8"/>
    <mergeCell ref="K8:L8"/>
  </mergeCells>
  <pageMargins left="0.23622046411037401" right="0.23622046411037401" top="0.74803149700164795" bottom="0.74803149700164795" header="0.31496062874794001" footer="0.31496062874794001"/>
  <pageSetup paperSize="9" scale="4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2"/>
  <sheetViews>
    <sheetView zoomScale="80" zoomScaleNormal="80" workbookViewId="0">
      <selection activeCell="D2" sqref="D2:K2"/>
    </sheetView>
  </sheetViews>
  <sheetFormatPr defaultColWidth="9" defaultRowHeight="15.75" x14ac:dyDescent="0.25"/>
  <cols>
    <col min="1" max="1" width="43.85546875" style="7" customWidth="1"/>
    <col min="2" max="2" width="7" style="7" customWidth="1"/>
    <col min="3" max="3" width="6.85546875" style="7" customWidth="1"/>
    <col min="4" max="4" width="5.140625" style="7" customWidth="1"/>
    <col min="5" max="5" width="6.28515625" style="7" customWidth="1"/>
    <col min="6" max="6" width="5.5703125" style="7" customWidth="1"/>
    <col min="7" max="7" width="6.140625" style="7" customWidth="1"/>
    <col min="8" max="8" width="11.5703125" style="7" customWidth="1"/>
    <col min="9" max="9" width="15.42578125" style="7" customWidth="1"/>
    <col min="10" max="10" width="16.42578125" style="7" customWidth="1"/>
    <col min="11" max="11" width="17.85546875" style="7" customWidth="1"/>
    <col min="12" max="12" width="9" style="7" customWidth="1"/>
    <col min="13" max="16384" width="9" style="7"/>
  </cols>
  <sheetData>
    <row r="1" spans="1:11" ht="21" customHeight="1" x14ac:dyDescent="0.25">
      <c r="E1" s="299"/>
      <c r="F1" s="299"/>
      <c r="G1" s="299"/>
      <c r="H1" s="299"/>
      <c r="I1" s="299"/>
      <c r="J1" s="299"/>
      <c r="K1" s="299"/>
    </row>
    <row r="2" spans="1:11" ht="89.25" customHeight="1" x14ac:dyDescent="0.25">
      <c r="A2" s="3"/>
      <c r="B2"/>
      <c r="C2"/>
      <c r="D2" s="349" t="s">
        <v>411</v>
      </c>
      <c r="E2" s="349"/>
      <c r="F2" s="349"/>
      <c r="G2" s="349"/>
      <c r="H2" s="349"/>
      <c r="I2" s="349"/>
      <c r="J2" s="349"/>
      <c r="K2" s="349"/>
    </row>
    <row r="3" spans="1:11" ht="18.75" customHeight="1" x14ac:dyDescent="0.25">
      <c r="D3" s="301"/>
      <c r="E3" s="301"/>
      <c r="F3" s="301"/>
      <c r="G3" s="301"/>
      <c r="H3" s="301"/>
      <c r="I3" s="301"/>
      <c r="J3" s="301"/>
      <c r="K3" s="301"/>
    </row>
    <row r="4" spans="1:11" ht="57.75" customHeight="1" x14ac:dyDescent="0.25">
      <c r="A4" s="302" t="s">
        <v>92</v>
      </c>
      <c r="B4" s="302"/>
      <c r="C4" s="302"/>
      <c r="D4" s="302"/>
      <c r="E4" s="302"/>
      <c r="F4" s="302"/>
      <c r="G4" s="302"/>
      <c r="H4" s="302"/>
      <c r="I4" s="302"/>
      <c r="J4" s="302"/>
      <c r="K4" s="302"/>
    </row>
    <row r="5" spans="1:11" ht="13.5" customHeight="1" x14ac:dyDescent="0.25"/>
    <row r="6" spans="1:11" ht="33" customHeight="1" x14ac:dyDescent="0.25">
      <c r="A6" s="283" t="s">
        <v>93</v>
      </c>
      <c r="B6" s="283" t="s">
        <v>94</v>
      </c>
      <c r="C6" s="305"/>
      <c r="D6" s="305"/>
      <c r="E6" s="305"/>
      <c r="F6" s="305"/>
      <c r="G6" s="305"/>
      <c r="H6" s="304"/>
      <c r="I6" s="283" t="s">
        <v>95</v>
      </c>
      <c r="J6" s="306"/>
      <c r="K6" s="307"/>
    </row>
    <row r="7" spans="1:11" ht="48.75" customHeight="1" x14ac:dyDescent="0.25">
      <c r="A7" s="303"/>
      <c r="B7" s="283" t="s">
        <v>96</v>
      </c>
      <c r="C7" s="305"/>
      <c r="D7" s="305"/>
      <c r="E7" s="305"/>
      <c r="F7" s="304"/>
      <c r="G7" s="283" t="s">
        <v>97</v>
      </c>
      <c r="H7" s="304"/>
      <c r="I7" s="308"/>
      <c r="J7" s="309"/>
      <c r="K7" s="310"/>
    </row>
    <row r="8" spans="1:11" ht="80.25" customHeight="1" x14ac:dyDescent="0.25">
      <c r="A8" s="284"/>
      <c r="B8" s="42" t="s">
        <v>98</v>
      </c>
      <c r="C8" s="42" t="s">
        <v>99</v>
      </c>
      <c r="D8" s="42" t="s">
        <v>100</v>
      </c>
      <c r="E8" s="42" t="s">
        <v>101</v>
      </c>
      <c r="F8" s="42" t="s">
        <v>102</v>
      </c>
      <c r="G8" s="42" t="s">
        <v>103</v>
      </c>
      <c r="H8" s="42" t="s">
        <v>104</v>
      </c>
      <c r="I8" s="8" t="s">
        <v>105</v>
      </c>
      <c r="J8" s="8" t="s">
        <v>106</v>
      </c>
      <c r="K8" s="8" t="s">
        <v>107</v>
      </c>
    </row>
    <row r="9" spans="1:11" x14ac:dyDescent="0.25">
      <c r="A9" s="11" t="s">
        <v>15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5">
        <v>10</v>
      </c>
      <c r="K9" s="15">
        <v>11</v>
      </c>
    </row>
    <row r="10" spans="1:11" ht="36" customHeight="1" x14ac:dyDescent="0.25">
      <c r="A10" s="43" t="s">
        <v>108</v>
      </c>
      <c r="B10" s="44" t="s">
        <v>15</v>
      </c>
      <c r="C10" s="44" t="s">
        <v>109</v>
      </c>
      <c r="D10" s="44" t="s">
        <v>109</v>
      </c>
      <c r="E10" s="44" t="s">
        <v>91</v>
      </c>
      <c r="F10" s="44" t="s">
        <v>109</v>
      </c>
      <c r="G10" s="44" t="s">
        <v>23</v>
      </c>
      <c r="H10" s="44" t="s">
        <v>91</v>
      </c>
      <c r="I10" s="45">
        <f>I11+I19+I29+I37+I40+I51+I55</f>
        <v>5172470</v>
      </c>
      <c r="J10" s="45">
        <f>J11+J19+J29+J37+J40+J51+J55</f>
        <v>5285380</v>
      </c>
      <c r="K10" s="45">
        <f>K11+K19+K29+K37+K40+K51+K55</f>
        <v>5908100</v>
      </c>
    </row>
    <row r="11" spans="1:11" ht="24" customHeight="1" x14ac:dyDescent="0.25">
      <c r="A11" s="43" t="s">
        <v>110</v>
      </c>
      <c r="B11" s="44" t="s">
        <v>15</v>
      </c>
      <c r="C11" s="44" t="s">
        <v>22</v>
      </c>
      <c r="D11" s="44" t="s">
        <v>109</v>
      </c>
      <c r="E11" s="44" t="s">
        <v>91</v>
      </c>
      <c r="F11" s="44" t="s">
        <v>109</v>
      </c>
      <c r="G11" s="44" t="s">
        <v>23</v>
      </c>
      <c r="H11" s="44" t="s">
        <v>111</v>
      </c>
      <c r="I11" s="46">
        <f>I12</f>
        <v>704970</v>
      </c>
      <c r="J11" s="46">
        <f>J12</f>
        <v>745980</v>
      </c>
      <c r="K11" s="46">
        <f>K12</f>
        <v>787200</v>
      </c>
    </row>
    <row r="12" spans="1:11" ht="18" customHeight="1" x14ac:dyDescent="0.25">
      <c r="A12" s="43" t="s">
        <v>112</v>
      </c>
      <c r="B12" s="44" t="s">
        <v>15</v>
      </c>
      <c r="C12" s="44" t="s">
        <v>22</v>
      </c>
      <c r="D12" s="44" t="s">
        <v>44</v>
      </c>
      <c r="E12" s="44" t="s">
        <v>91</v>
      </c>
      <c r="F12" s="44" t="s">
        <v>22</v>
      </c>
      <c r="G12" s="44" t="s">
        <v>23</v>
      </c>
      <c r="H12" s="44" t="s">
        <v>113</v>
      </c>
      <c r="I12" s="47">
        <f>I13+I14+I15+I16+I17+I18</f>
        <v>704970</v>
      </c>
      <c r="J12" s="47">
        <f>J13+J14+J15+J16+J17+J18</f>
        <v>745980</v>
      </c>
      <c r="K12" s="47">
        <f>K13+K14+K15+K16+K17+K18</f>
        <v>787200</v>
      </c>
    </row>
    <row r="13" spans="1:11" ht="166.5" customHeight="1" x14ac:dyDescent="0.25">
      <c r="A13" s="43" t="s">
        <v>114</v>
      </c>
      <c r="B13" s="44" t="s">
        <v>15</v>
      </c>
      <c r="C13" s="44" t="s">
        <v>22</v>
      </c>
      <c r="D13" s="44" t="s">
        <v>44</v>
      </c>
      <c r="E13" s="44" t="s">
        <v>115</v>
      </c>
      <c r="F13" s="44" t="s">
        <v>22</v>
      </c>
      <c r="G13" s="44" t="s">
        <v>23</v>
      </c>
      <c r="H13" s="44" t="s">
        <v>113</v>
      </c>
      <c r="I13" s="46">
        <v>571410</v>
      </c>
      <c r="J13" s="46">
        <v>605130</v>
      </c>
      <c r="K13" s="46">
        <v>639000</v>
      </c>
    </row>
    <row r="14" spans="1:11" ht="189" customHeight="1" x14ac:dyDescent="0.25">
      <c r="A14" s="43" t="s">
        <v>116</v>
      </c>
      <c r="B14" s="44" t="s">
        <v>15</v>
      </c>
      <c r="C14" s="44" t="s">
        <v>22</v>
      </c>
      <c r="D14" s="44" t="s">
        <v>44</v>
      </c>
      <c r="E14" s="44" t="s">
        <v>21</v>
      </c>
      <c r="F14" s="44" t="s">
        <v>22</v>
      </c>
      <c r="G14" s="44" t="s">
        <v>23</v>
      </c>
      <c r="H14" s="44" t="s">
        <v>113</v>
      </c>
      <c r="I14" s="46">
        <v>3900</v>
      </c>
      <c r="J14" s="46">
        <v>3900</v>
      </c>
      <c r="K14" s="46">
        <v>3900</v>
      </c>
    </row>
    <row r="15" spans="1:11" ht="72" customHeight="1" x14ac:dyDescent="0.25">
      <c r="A15" s="43" t="s">
        <v>117</v>
      </c>
      <c r="B15" s="44" t="s">
        <v>15</v>
      </c>
      <c r="C15" s="44" t="s">
        <v>22</v>
      </c>
      <c r="D15" s="44" t="s">
        <v>44</v>
      </c>
      <c r="E15" s="44" t="s">
        <v>118</v>
      </c>
      <c r="F15" s="44" t="s">
        <v>22</v>
      </c>
      <c r="G15" s="44" t="s">
        <v>23</v>
      </c>
      <c r="H15" s="44" t="s">
        <v>113</v>
      </c>
      <c r="I15" s="46">
        <v>14700</v>
      </c>
      <c r="J15" s="46">
        <v>15570</v>
      </c>
      <c r="K15" s="46">
        <v>16440</v>
      </c>
    </row>
    <row r="16" spans="1:11" ht="162.75" customHeight="1" x14ac:dyDescent="0.25">
      <c r="A16" s="48" t="s">
        <v>119</v>
      </c>
      <c r="B16" s="49" t="s">
        <v>15</v>
      </c>
      <c r="C16" s="49" t="s">
        <v>22</v>
      </c>
      <c r="D16" s="49" t="s">
        <v>44</v>
      </c>
      <c r="E16" s="49" t="s">
        <v>120</v>
      </c>
      <c r="F16" s="49" t="s">
        <v>22</v>
      </c>
      <c r="G16" s="49" t="s">
        <v>23</v>
      </c>
      <c r="H16" s="49" t="s">
        <v>113</v>
      </c>
      <c r="I16" s="47">
        <v>82770</v>
      </c>
      <c r="J16" s="47">
        <v>87660</v>
      </c>
      <c r="K16" s="47">
        <v>92580</v>
      </c>
    </row>
    <row r="17" spans="1:11" ht="90" customHeight="1" x14ac:dyDescent="0.25">
      <c r="A17" s="48" t="s">
        <v>121</v>
      </c>
      <c r="B17" s="49" t="s">
        <v>15</v>
      </c>
      <c r="C17" s="49" t="s">
        <v>22</v>
      </c>
      <c r="D17" s="49" t="s">
        <v>44</v>
      </c>
      <c r="E17" s="49" t="s">
        <v>122</v>
      </c>
      <c r="F17" s="49" t="s">
        <v>22</v>
      </c>
      <c r="G17" s="49" t="s">
        <v>23</v>
      </c>
      <c r="H17" s="49" t="s">
        <v>113</v>
      </c>
      <c r="I17" s="47">
        <v>6060</v>
      </c>
      <c r="J17" s="47">
        <v>6060</v>
      </c>
      <c r="K17" s="47">
        <v>6060</v>
      </c>
    </row>
    <row r="18" spans="1:11" ht="94.5" customHeight="1" x14ac:dyDescent="0.25">
      <c r="A18" s="48" t="s">
        <v>123</v>
      </c>
      <c r="B18" s="49" t="s">
        <v>15</v>
      </c>
      <c r="C18" s="49" t="s">
        <v>22</v>
      </c>
      <c r="D18" s="49" t="s">
        <v>44</v>
      </c>
      <c r="E18" s="49" t="s">
        <v>124</v>
      </c>
      <c r="F18" s="49" t="s">
        <v>22</v>
      </c>
      <c r="G18" s="49" t="s">
        <v>91</v>
      </c>
      <c r="H18" s="49" t="s">
        <v>113</v>
      </c>
      <c r="I18" s="47">
        <v>26130</v>
      </c>
      <c r="J18" s="47">
        <v>27660</v>
      </c>
      <c r="K18" s="47">
        <v>29220</v>
      </c>
    </row>
    <row r="19" spans="1:11" ht="68.25" customHeight="1" x14ac:dyDescent="0.25">
      <c r="A19" s="43" t="s">
        <v>125</v>
      </c>
      <c r="B19" s="44" t="s">
        <v>15</v>
      </c>
      <c r="C19" s="44" t="s">
        <v>81</v>
      </c>
      <c r="D19" s="44" t="s">
        <v>109</v>
      </c>
      <c r="E19" s="44" t="s">
        <v>91</v>
      </c>
      <c r="F19" s="44" t="s">
        <v>109</v>
      </c>
      <c r="G19" s="44" t="s">
        <v>23</v>
      </c>
      <c r="H19" s="44" t="s">
        <v>91</v>
      </c>
      <c r="I19" s="46">
        <f>I20</f>
        <v>1515500</v>
      </c>
      <c r="J19" s="46">
        <f>J20</f>
        <v>1550400</v>
      </c>
      <c r="K19" s="46">
        <f>K20</f>
        <v>2090900</v>
      </c>
    </row>
    <row r="20" spans="1:11" ht="46.5" customHeight="1" x14ac:dyDescent="0.25">
      <c r="A20" s="43" t="s">
        <v>126</v>
      </c>
      <c r="B20" s="44" t="s">
        <v>15</v>
      </c>
      <c r="C20" s="44" t="s">
        <v>81</v>
      </c>
      <c r="D20" s="44" t="s">
        <v>44</v>
      </c>
      <c r="E20" s="44" t="s">
        <v>91</v>
      </c>
      <c r="F20" s="44" t="s">
        <v>22</v>
      </c>
      <c r="G20" s="44" t="s">
        <v>23</v>
      </c>
      <c r="H20" s="44" t="s">
        <v>113</v>
      </c>
      <c r="I20" s="47">
        <f>I21+I23+I25+I27</f>
        <v>1515500</v>
      </c>
      <c r="J20" s="47">
        <f>J21+J23+J25+J27</f>
        <v>1550400</v>
      </c>
      <c r="K20" s="47">
        <f>K21+K23+K25+K27</f>
        <v>2090900</v>
      </c>
    </row>
    <row r="21" spans="1:11" ht="121.5" customHeight="1" x14ac:dyDescent="0.25">
      <c r="A21" s="43" t="s">
        <v>127</v>
      </c>
      <c r="B21" s="44" t="s">
        <v>15</v>
      </c>
      <c r="C21" s="44" t="s">
        <v>81</v>
      </c>
      <c r="D21" s="44" t="s">
        <v>44</v>
      </c>
      <c r="E21" s="44" t="s">
        <v>128</v>
      </c>
      <c r="F21" s="44" t="s">
        <v>22</v>
      </c>
      <c r="G21" s="44" t="s">
        <v>23</v>
      </c>
      <c r="H21" s="44" t="s">
        <v>113</v>
      </c>
      <c r="I21" s="46">
        <v>699700</v>
      </c>
      <c r="J21" s="46">
        <v>720400</v>
      </c>
      <c r="K21" s="46">
        <v>956000</v>
      </c>
    </row>
    <row r="22" spans="1:11" ht="174" customHeight="1" x14ac:dyDescent="0.25">
      <c r="A22" s="43" t="s">
        <v>129</v>
      </c>
      <c r="B22" s="44" t="s">
        <v>15</v>
      </c>
      <c r="C22" s="44" t="s">
        <v>81</v>
      </c>
      <c r="D22" s="44" t="s">
        <v>44</v>
      </c>
      <c r="E22" s="44" t="s">
        <v>130</v>
      </c>
      <c r="F22" s="44" t="s">
        <v>22</v>
      </c>
      <c r="G22" s="44" t="s">
        <v>23</v>
      </c>
      <c r="H22" s="44" t="s">
        <v>113</v>
      </c>
      <c r="I22" s="46">
        <v>699700</v>
      </c>
      <c r="J22" s="46">
        <v>720400</v>
      </c>
      <c r="K22" s="46">
        <v>956000</v>
      </c>
    </row>
    <row r="23" spans="1:11" ht="151.5" customHeight="1" x14ac:dyDescent="0.25">
      <c r="A23" s="43" t="s">
        <v>131</v>
      </c>
      <c r="B23" s="44" t="s">
        <v>15</v>
      </c>
      <c r="C23" s="44" t="s">
        <v>81</v>
      </c>
      <c r="D23" s="44" t="s">
        <v>44</v>
      </c>
      <c r="E23" s="44" t="s">
        <v>132</v>
      </c>
      <c r="F23" s="44" t="s">
        <v>22</v>
      </c>
      <c r="G23" s="44" t="s">
        <v>23</v>
      </c>
      <c r="H23" s="44" t="s">
        <v>113</v>
      </c>
      <c r="I23" s="46">
        <v>5100</v>
      </c>
      <c r="J23" s="46">
        <v>5200</v>
      </c>
      <c r="K23" s="46">
        <v>7200</v>
      </c>
    </row>
    <row r="24" spans="1:11" ht="219" customHeight="1" x14ac:dyDescent="0.25">
      <c r="A24" s="43" t="s">
        <v>133</v>
      </c>
      <c r="B24" s="44" t="s">
        <v>15</v>
      </c>
      <c r="C24" s="44" t="s">
        <v>81</v>
      </c>
      <c r="D24" s="44" t="s">
        <v>44</v>
      </c>
      <c r="E24" s="44" t="s">
        <v>134</v>
      </c>
      <c r="F24" s="44" t="s">
        <v>22</v>
      </c>
      <c r="G24" s="44" t="s">
        <v>23</v>
      </c>
      <c r="H24" s="44" t="s">
        <v>113</v>
      </c>
      <c r="I24" s="46">
        <v>5100</v>
      </c>
      <c r="J24" s="46">
        <v>5200</v>
      </c>
      <c r="K24" s="46">
        <v>7200</v>
      </c>
    </row>
    <row r="25" spans="1:11" ht="132.75" customHeight="1" x14ac:dyDescent="0.25">
      <c r="A25" s="43" t="s">
        <v>135</v>
      </c>
      <c r="B25" s="44" t="s">
        <v>15</v>
      </c>
      <c r="C25" s="44" t="s">
        <v>81</v>
      </c>
      <c r="D25" s="44" t="s">
        <v>44</v>
      </c>
      <c r="E25" s="44" t="s">
        <v>136</v>
      </c>
      <c r="F25" s="44" t="s">
        <v>22</v>
      </c>
      <c r="G25" s="44" t="s">
        <v>23</v>
      </c>
      <c r="H25" s="44" t="s">
        <v>113</v>
      </c>
      <c r="I25" s="46">
        <v>921700</v>
      </c>
      <c r="J25" s="46">
        <v>934100</v>
      </c>
      <c r="K25" s="46">
        <v>1291400</v>
      </c>
    </row>
    <row r="26" spans="1:11" ht="184.5" customHeight="1" x14ac:dyDescent="0.25">
      <c r="A26" s="43" t="s">
        <v>137</v>
      </c>
      <c r="B26" s="44" t="s">
        <v>15</v>
      </c>
      <c r="C26" s="44" t="s">
        <v>81</v>
      </c>
      <c r="D26" s="44" t="s">
        <v>44</v>
      </c>
      <c r="E26" s="44" t="s">
        <v>138</v>
      </c>
      <c r="F26" s="44" t="s">
        <v>22</v>
      </c>
      <c r="G26" s="44" t="s">
        <v>23</v>
      </c>
      <c r="H26" s="44" t="s">
        <v>113</v>
      </c>
      <c r="I26" s="46">
        <v>921700</v>
      </c>
      <c r="J26" s="46">
        <v>934100</v>
      </c>
      <c r="K26" s="46">
        <v>1291400</v>
      </c>
    </row>
    <row r="27" spans="1:11" ht="111.75" customHeight="1" x14ac:dyDescent="0.25">
      <c r="A27" s="43" t="s">
        <v>139</v>
      </c>
      <c r="B27" s="44" t="s">
        <v>15</v>
      </c>
      <c r="C27" s="44" t="s">
        <v>81</v>
      </c>
      <c r="D27" s="44" t="s">
        <v>44</v>
      </c>
      <c r="E27" s="44" t="s">
        <v>140</v>
      </c>
      <c r="F27" s="44" t="s">
        <v>22</v>
      </c>
      <c r="G27" s="44" t="s">
        <v>23</v>
      </c>
      <c r="H27" s="44" t="s">
        <v>113</v>
      </c>
      <c r="I27" s="46">
        <v>-111000</v>
      </c>
      <c r="J27" s="46">
        <v>-109300</v>
      </c>
      <c r="K27" s="46">
        <v>-163700</v>
      </c>
    </row>
    <row r="28" spans="1:11" ht="180.75" customHeight="1" x14ac:dyDescent="0.25">
      <c r="A28" s="43" t="s">
        <v>141</v>
      </c>
      <c r="B28" s="44" t="s">
        <v>15</v>
      </c>
      <c r="C28" s="44" t="s">
        <v>81</v>
      </c>
      <c r="D28" s="44" t="s">
        <v>44</v>
      </c>
      <c r="E28" s="44" t="s">
        <v>142</v>
      </c>
      <c r="F28" s="44" t="s">
        <v>22</v>
      </c>
      <c r="G28" s="44" t="s">
        <v>23</v>
      </c>
      <c r="H28" s="44" t="s">
        <v>113</v>
      </c>
      <c r="I28" s="46">
        <v>-111000</v>
      </c>
      <c r="J28" s="46">
        <v>-109300</v>
      </c>
      <c r="K28" s="46">
        <v>-163700</v>
      </c>
    </row>
    <row r="29" spans="1:11" ht="20.25" customHeight="1" x14ac:dyDescent="0.25">
      <c r="A29" s="43" t="s">
        <v>143</v>
      </c>
      <c r="B29" s="44" t="s">
        <v>15</v>
      </c>
      <c r="C29" s="44" t="s">
        <v>52</v>
      </c>
      <c r="D29" s="44" t="s">
        <v>109</v>
      </c>
      <c r="E29" s="44" t="s">
        <v>91</v>
      </c>
      <c r="F29" s="44" t="s">
        <v>109</v>
      </c>
      <c r="G29" s="44" t="s">
        <v>23</v>
      </c>
      <c r="H29" s="44" t="s">
        <v>91</v>
      </c>
      <c r="I29" s="47">
        <f>I30+I32</f>
        <v>2190000</v>
      </c>
      <c r="J29" s="47">
        <f>J30+J32</f>
        <v>2190000</v>
      </c>
      <c r="K29" s="47">
        <f>K30+K32</f>
        <v>2190000</v>
      </c>
    </row>
    <row r="30" spans="1:11" ht="24.75" customHeight="1" x14ac:dyDescent="0.25">
      <c r="A30" s="43" t="s">
        <v>144</v>
      </c>
      <c r="B30" s="44" t="s">
        <v>15</v>
      </c>
      <c r="C30" s="44" t="s">
        <v>52</v>
      </c>
      <c r="D30" s="44" t="s">
        <v>22</v>
      </c>
      <c r="E30" s="44" t="s">
        <v>91</v>
      </c>
      <c r="F30" s="44" t="s">
        <v>109</v>
      </c>
      <c r="G30" s="44" t="s">
        <v>23</v>
      </c>
      <c r="H30" s="44" t="s">
        <v>113</v>
      </c>
      <c r="I30" s="46">
        <v>250000</v>
      </c>
      <c r="J30" s="46">
        <v>250000</v>
      </c>
      <c r="K30" s="46">
        <v>250000</v>
      </c>
    </row>
    <row r="31" spans="1:11" ht="80.25" customHeight="1" x14ac:dyDescent="0.25">
      <c r="A31" s="43" t="s">
        <v>145</v>
      </c>
      <c r="B31" s="44" t="s">
        <v>15</v>
      </c>
      <c r="C31" s="44" t="s">
        <v>52</v>
      </c>
      <c r="D31" s="44" t="s">
        <v>22</v>
      </c>
      <c r="E31" s="44" t="s">
        <v>118</v>
      </c>
      <c r="F31" s="44" t="s">
        <v>31</v>
      </c>
      <c r="G31" s="44" t="s">
        <v>23</v>
      </c>
      <c r="H31" s="44" t="s">
        <v>113</v>
      </c>
      <c r="I31" s="46">
        <v>250000</v>
      </c>
      <c r="J31" s="46">
        <v>250000</v>
      </c>
      <c r="K31" s="46">
        <v>250000</v>
      </c>
    </row>
    <row r="32" spans="1:11" ht="18.75" customHeight="1" x14ac:dyDescent="0.25">
      <c r="A32" s="43" t="s">
        <v>146</v>
      </c>
      <c r="B32" s="44" t="s">
        <v>15</v>
      </c>
      <c r="C32" s="44" t="s">
        <v>52</v>
      </c>
      <c r="D32" s="44" t="s">
        <v>52</v>
      </c>
      <c r="E32" s="44" t="s">
        <v>91</v>
      </c>
      <c r="F32" s="44" t="s">
        <v>109</v>
      </c>
      <c r="G32" s="44" t="s">
        <v>23</v>
      </c>
      <c r="H32" s="44" t="s">
        <v>113</v>
      </c>
      <c r="I32" s="46">
        <v>1940000</v>
      </c>
      <c r="J32" s="46">
        <v>1940000</v>
      </c>
      <c r="K32" s="46">
        <v>1940000</v>
      </c>
    </row>
    <row r="33" spans="1:11" ht="21.75" customHeight="1" x14ac:dyDescent="0.25">
      <c r="A33" s="43" t="s">
        <v>147</v>
      </c>
      <c r="B33" s="44" t="s">
        <v>15</v>
      </c>
      <c r="C33" s="44" t="s">
        <v>52</v>
      </c>
      <c r="D33" s="44" t="s">
        <v>52</v>
      </c>
      <c r="E33" s="44" t="s">
        <v>118</v>
      </c>
      <c r="F33" s="44" t="s">
        <v>109</v>
      </c>
      <c r="G33" s="44" t="s">
        <v>23</v>
      </c>
      <c r="H33" s="44" t="s">
        <v>113</v>
      </c>
      <c r="I33" s="46">
        <v>170000</v>
      </c>
      <c r="J33" s="46">
        <v>170000</v>
      </c>
      <c r="K33" s="46">
        <v>170000</v>
      </c>
    </row>
    <row r="34" spans="1:11" ht="66" customHeight="1" x14ac:dyDescent="0.25">
      <c r="A34" s="43" t="s">
        <v>148</v>
      </c>
      <c r="B34" s="44" t="s">
        <v>15</v>
      </c>
      <c r="C34" s="44" t="s">
        <v>52</v>
      </c>
      <c r="D34" s="44" t="s">
        <v>52</v>
      </c>
      <c r="E34" s="44" t="s">
        <v>149</v>
      </c>
      <c r="F34" s="44" t="s">
        <v>31</v>
      </c>
      <c r="G34" s="44" t="s">
        <v>23</v>
      </c>
      <c r="H34" s="44" t="s">
        <v>113</v>
      </c>
      <c r="I34" s="46">
        <v>170000</v>
      </c>
      <c r="J34" s="46">
        <v>170000</v>
      </c>
      <c r="K34" s="46">
        <v>170000</v>
      </c>
    </row>
    <row r="35" spans="1:11" ht="21" customHeight="1" x14ac:dyDescent="0.25">
      <c r="A35" s="43" t="s">
        <v>150</v>
      </c>
      <c r="B35" s="44" t="s">
        <v>15</v>
      </c>
      <c r="C35" s="44" t="s">
        <v>52</v>
      </c>
      <c r="D35" s="44" t="s">
        <v>52</v>
      </c>
      <c r="E35" s="44" t="s">
        <v>151</v>
      </c>
      <c r="F35" s="44" t="s">
        <v>109</v>
      </c>
      <c r="G35" s="44" t="s">
        <v>23</v>
      </c>
      <c r="H35" s="44" t="s">
        <v>113</v>
      </c>
      <c r="I35" s="46">
        <v>1770000</v>
      </c>
      <c r="J35" s="46">
        <v>1770000</v>
      </c>
      <c r="K35" s="46">
        <v>1770000</v>
      </c>
    </row>
    <row r="36" spans="1:11" ht="65.25" customHeight="1" x14ac:dyDescent="0.25">
      <c r="A36" s="43" t="s">
        <v>152</v>
      </c>
      <c r="B36" s="44" t="s">
        <v>15</v>
      </c>
      <c r="C36" s="44" t="s">
        <v>52</v>
      </c>
      <c r="D36" s="44" t="s">
        <v>52</v>
      </c>
      <c r="E36" s="44" t="s">
        <v>153</v>
      </c>
      <c r="F36" s="44" t="s">
        <v>31</v>
      </c>
      <c r="G36" s="44" t="s">
        <v>23</v>
      </c>
      <c r="H36" s="44" t="s">
        <v>113</v>
      </c>
      <c r="I36" s="46">
        <v>1770000</v>
      </c>
      <c r="J36" s="46">
        <v>1770000</v>
      </c>
      <c r="K36" s="46">
        <v>1770000</v>
      </c>
    </row>
    <row r="37" spans="1:11" ht="18.75" customHeight="1" x14ac:dyDescent="0.25">
      <c r="A37" s="43" t="s">
        <v>154</v>
      </c>
      <c r="B37" s="44" t="s">
        <v>15</v>
      </c>
      <c r="C37" s="44" t="s">
        <v>19</v>
      </c>
      <c r="D37" s="44" t="s">
        <v>109</v>
      </c>
      <c r="E37" s="44" t="s">
        <v>91</v>
      </c>
      <c r="F37" s="44" t="s">
        <v>109</v>
      </c>
      <c r="G37" s="44" t="s">
        <v>23</v>
      </c>
      <c r="H37" s="44" t="s">
        <v>91</v>
      </c>
      <c r="I37" s="46">
        <f>I38</f>
        <v>30000</v>
      </c>
      <c r="J37" s="46">
        <f>J38</f>
        <v>30000</v>
      </c>
      <c r="K37" s="46">
        <f>K38</f>
        <v>30000</v>
      </c>
    </row>
    <row r="38" spans="1:11" ht="69" customHeight="1" x14ac:dyDescent="0.25">
      <c r="A38" s="43" t="s">
        <v>155</v>
      </c>
      <c r="B38" s="44" t="s">
        <v>15</v>
      </c>
      <c r="C38" s="44" t="s">
        <v>19</v>
      </c>
      <c r="D38" s="44" t="s">
        <v>20</v>
      </c>
      <c r="E38" s="44" t="s">
        <v>91</v>
      </c>
      <c r="F38" s="44" t="s">
        <v>22</v>
      </c>
      <c r="G38" s="44" t="s">
        <v>23</v>
      </c>
      <c r="H38" s="44" t="s">
        <v>113</v>
      </c>
      <c r="I38" s="46">
        <v>30000</v>
      </c>
      <c r="J38" s="46">
        <v>30000</v>
      </c>
      <c r="K38" s="46">
        <v>30000</v>
      </c>
    </row>
    <row r="39" spans="1:11" ht="114" customHeight="1" x14ac:dyDescent="0.25">
      <c r="A39" s="43" t="s">
        <v>18</v>
      </c>
      <c r="B39" s="44" t="s">
        <v>15</v>
      </c>
      <c r="C39" s="44" t="s">
        <v>19</v>
      </c>
      <c r="D39" s="44" t="s">
        <v>20</v>
      </c>
      <c r="E39" s="44" t="s">
        <v>21</v>
      </c>
      <c r="F39" s="44" t="s">
        <v>22</v>
      </c>
      <c r="G39" s="44" t="s">
        <v>23</v>
      </c>
      <c r="H39" s="44" t="s">
        <v>113</v>
      </c>
      <c r="I39" s="46">
        <v>30000</v>
      </c>
      <c r="J39" s="46">
        <v>30000</v>
      </c>
      <c r="K39" s="46">
        <v>30000</v>
      </c>
    </row>
    <row r="40" spans="1:11" ht="80.25" customHeight="1" x14ac:dyDescent="0.25">
      <c r="A40" s="43" t="s">
        <v>156</v>
      </c>
      <c r="B40" s="44" t="s">
        <v>15</v>
      </c>
      <c r="C40" s="44" t="s">
        <v>28</v>
      </c>
      <c r="D40" s="44" t="s">
        <v>109</v>
      </c>
      <c r="E40" s="44" t="s">
        <v>91</v>
      </c>
      <c r="F40" s="44" t="s">
        <v>109</v>
      </c>
      <c r="G40" s="44" t="s">
        <v>23</v>
      </c>
      <c r="H40" s="44" t="s">
        <v>91</v>
      </c>
      <c r="I40" s="47">
        <f>I41+I44+I47+I49</f>
        <v>127000</v>
      </c>
      <c r="J40" s="47">
        <f>J41+J44+J47+J49</f>
        <v>134000</v>
      </c>
      <c r="K40" s="47">
        <f>K41+K44+K47+K49</f>
        <v>140000</v>
      </c>
    </row>
    <row r="41" spans="1:11" ht="135.75" customHeight="1" x14ac:dyDescent="0.25">
      <c r="A41" s="43" t="s">
        <v>157</v>
      </c>
      <c r="B41" s="44" t="s">
        <v>15</v>
      </c>
      <c r="C41" s="44" t="s">
        <v>28</v>
      </c>
      <c r="D41" s="44" t="s">
        <v>29</v>
      </c>
      <c r="E41" s="44" t="s">
        <v>91</v>
      </c>
      <c r="F41" s="44" t="s">
        <v>109</v>
      </c>
      <c r="G41" s="44" t="s">
        <v>23</v>
      </c>
      <c r="H41" s="44" t="s">
        <v>32</v>
      </c>
      <c r="I41" s="46">
        <f t="shared" ref="I41:K42" si="0">I42</f>
        <v>35000</v>
      </c>
      <c r="J41" s="46">
        <f t="shared" si="0"/>
        <v>40000</v>
      </c>
      <c r="K41" s="46">
        <f t="shared" si="0"/>
        <v>45000</v>
      </c>
    </row>
    <row r="42" spans="1:11" ht="126" customHeight="1" x14ac:dyDescent="0.25">
      <c r="A42" s="50" t="s">
        <v>158</v>
      </c>
      <c r="B42" s="44" t="s">
        <v>15</v>
      </c>
      <c r="C42" s="44" t="s">
        <v>28</v>
      </c>
      <c r="D42" s="44" t="s">
        <v>29</v>
      </c>
      <c r="E42" s="44" t="s">
        <v>21</v>
      </c>
      <c r="F42" s="44" t="s">
        <v>109</v>
      </c>
      <c r="G42" s="44" t="s">
        <v>23</v>
      </c>
      <c r="H42" s="44" t="s">
        <v>32</v>
      </c>
      <c r="I42" s="46">
        <f t="shared" si="0"/>
        <v>35000</v>
      </c>
      <c r="J42" s="46">
        <f t="shared" si="0"/>
        <v>40000</v>
      </c>
      <c r="K42" s="46">
        <f t="shared" si="0"/>
        <v>45000</v>
      </c>
    </row>
    <row r="43" spans="1:11" ht="114.75" customHeight="1" x14ac:dyDescent="0.25">
      <c r="A43" s="43" t="s">
        <v>159</v>
      </c>
      <c r="B43" s="44" t="s">
        <v>15</v>
      </c>
      <c r="C43" s="44" t="s">
        <v>28</v>
      </c>
      <c r="D43" s="44" t="s">
        <v>29</v>
      </c>
      <c r="E43" s="44" t="s">
        <v>30</v>
      </c>
      <c r="F43" s="44" t="s">
        <v>31</v>
      </c>
      <c r="G43" s="44" t="s">
        <v>23</v>
      </c>
      <c r="H43" s="44" t="s">
        <v>32</v>
      </c>
      <c r="I43" s="46">
        <v>35000</v>
      </c>
      <c r="J43" s="46">
        <v>40000</v>
      </c>
      <c r="K43" s="46">
        <v>45000</v>
      </c>
    </row>
    <row r="44" spans="1:11" ht="133.5" customHeight="1" x14ac:dyDescent="0.25">
      <c r="A44" s="43" t="s">
        <v>160</v>
      </c>
      <c r="B44" s="44" t="s">
        <v>15</v>
      </c>
      <c r="C44" s="44" t="s">
        <v>28</v>
      </c>
      <c r="D44" s="44" t="s">
        <v>38</v>
      </c>
      <c r="E44" s="44" t="s">
        <v>91</v>
      </c>
      <c r="F44" s="44" t="s">
        <v>109</v>
      </c>
      <c r="G44" s="44" t="s">
        <v>23</v>
      </c>
      <c r="H44" s="44" t="s">
        <v>32</v>
      </c>
      <c r="I44" s="46">
        <v>25000</v>
      </c>
      <c r="J44" s="46">
        <v>25000</v>
      </c>
      <c r="K44" s="46">
        <v>25000</v>
      </c>
    </row>
    <row r="45" spans="1:11" ht="124.5" customHeight="1" x14ac:dyDescent="0.25">
      <c r="A45" s="43" t="s">
        <v>161</v>
      </c>
      <c r="B45" s="44" t="s">
        <v>15</v>
      </c>
      <c r="C45" s="44" t="s">
        <v>28</v>
      </c>
      <c r="D45" s="44" t="s">
        <v>38</v>
      </c>
      <c r="E45" s="44" t="s">
        <v>151</v>
      </c>
      <c r="F45" s="44" t="s">
        <v>109</v>
      </c>
      <c r="G45" s="44" t="s">
        <v>23</v>
      </c>
      <c r="H45" s="44" t="s">
        <v>32</v>
      </c>
      <c r="I45" s="46">
        <v>25000</v>
      </c>
      <c r="J45" s="46">
        <v>25000</v>
      </c>
      <c r="K45" s="46">
        <v>25000</v>
      </c>
    </row>
    <row r="46" spans="1:11" ht="117.75" customHeight="1" x14ac:dyDescent="0.25">
      <c r="A46" s="43" t="s">
        <v>162</v>
      </c>
      <c r="B46" s="44" t="s">
        <v>15</v>
      </c>
      <c r="C46" s="44" t="s">
        <v>28</v>
      </c>
      <c r="D46" s="44" t="s">
        <v>38</v>
      </c>
      <c r="E46" s="44" t="s">
        <v>40</v>
      </c>
      <c r="F46" s="44" t="s">
        <v>31</v>
      </c>
      <c r="G46" s="44" t="s">
        <v>23</v>
      </c>
      <c r="H46" s="44" t="s">
        <v>32</v>
      </c>
      <c r="I46" s="46">
        <v>25000</v>
      </c>
      <c r="J46" s="46">
        <v>25000</v>
      </c>
      <c r="K46" s="46">
        <v>25000</v>
      </c>
    </row>
    <row r="47" spans="1:11" ht="23.25" hidden="1" customHeight="1" x14ac:dyDescent="0.25">
      <c r="A47" s="48" t="s">
        <v>163</v>
      </c>
      <c r="B47" s="49" t="s">
        <v>15</v>
      </c>
      <c r="C47" s="49" t="s">
        <v>28</v>
      </c>
      <c r="D47" s="49" t="s">
        <v>38</v>
      </c>
      <c r="E47" s="49" t="s">
        <v>120</v>
      </c>
      <c r="F47" s="49" t="s">
        <v>109</v>
      </c>
      <c r="G47" s="49" t="s">
        <v>23</v>
      </c>
      <c r="H47" s="49" t="s">
        <v>32</v>
      </c>
      <c r="I47" s="47">
        <f>I48</f>
        <v>0</v>
      </c>
      <c r="J47" s="47">
        <f>J48</f>
        <v>0</v>
      </c>
      <c r="K47" s="47">
        <f>K48</f>
        <v>0</v>
      </c>
    </row>
    <row r="48" spans="1:11" ht="159" hidden="1" customHeight="1" x14ac:dyDescent="0.25">
      <c r="A48" s="48" t="s">
        <v>164</v>
      </c>
      <c r="B48" s="49" t="s">
        <v>15</v>
      </c>
      <c r="C48" s="49" t="s">
        <v>28</v>
      </c>
      <c r="D48" s="49" t="s">
        <v>38</v>
      </c>
      <c r="E48" s="49" t="s">
        <v>120</v>
      </c>
      <c r="F48" s="49" t="s">
        <v>31</v>
      </c>
      <c r="G48" s="49" t="s">
        <v>23</v>
      </c>
      <c r="H48" s="49" t="s">
        <v>32</v>
      </c>
      <c r="I48" s="51">
        <v>0</v>
      </c>
      <c r="J48" s="51">
        <v>0</v>
      </c>
      <c r="K48" s="51">
        <v>0</v>
      </c>
    </row>
    <row r="49" spans="1:11" ht="160.5" customHeight="1" x14ac:dyDescent="0.25">
      <c r="A49" s="48" t="s">
        <v>165</v>
      </c>
      <c r="B49" s="49" t="s">
        <v>15</v>
      </c>
      <c r="C49" s="49" t="s">
        <v>28</v>
      </c>
      <c r="D49" s="49" t="s">
        <v>38</v>
      </c>
      <c r="E49" s="49" t="s">
        <v>120</v>
      </c>
      <c r="F49" s="49" t="s">
        <v>109</v>
      </c>
      <c r="G49" s="49" t="s">
        <v>23</v>
      </c>
      <c r="H49" s="49" t="s">
        <v>32</v>
      </c>
      <c r="I49" s="51">
        <v>67000</v>
      </c>
      <c r="J49" s="51">
        <v>69000</v>
      </c>
      <c r="K49" s="51">
        <v>70000</v>
      </c>
    </row>
    <row r="50" spans="1:11" ht="165.75" customHeight="1" x14ac:dyDescent="0.25">
      <c r="A50" s="253" t="s">
        <v>391</v>
      </c>
      <c r="B50" s="49" t="s">
        <v>15</v>
      </c>
      <c r="C50" s="49" t="s">
        <v>28</v>
      </c>
      <c r="D50" s="49" t="s">
        <v>38</v>
      </c>
      <c r="E50" s="49" t="s">
        <v>120</v>
      </c>
      <c r="F50" s="49" t="s">
        <v>31</v>
      </c>
      <c r="G50" s="49" t="s">
        <v>23</v>
      </c>
      <c r="H50" s="49" t="s">
        <v>32</v>
      </c>
      <c r="I50" s="51">
        <v>67000</v>
      </c>
      <c r="J50" s="51">
        <v>69000</v>
      </c>
      <c r="K50" s="51">
        <v>70000</v>
      </c>
    </row>
    <row r="51" spans="1:11" ht="52.5" customHeight="1" x14ac:dyDescent="0.25">
      <c r="A51" s="43" t="s">
        <v>166</v>
      </c>
      <c r="B51" s="44" t="s">
        <v>15</v>
      </c>
      <c r="C51" s="44" t="s">
        <v>167</v>
      </c>
      <c r="D51" s="44" t="s">
        <v>109</v>
      </c>
      <c r="E51" s="44" t="s">
        <v>91</v>
      </c>
      <c r="F51" s="44" t="s">
        <v>109</v>
      </c>
      <c r="G51" s="44" t="s">
        <v>23</v>
      </c>
      <c r="H51" s="44" t="s">
        <v>91</v>
      </c>
      <c r="I51" s="46">
        <f t="shared" ref="I51:K53" si="1">I52</f>
        <v>255000</v>
      </c>
      <c r="J51" s="46">
        <f t="shared" si="1"/>
        <v>275000</v>
      </c>
      <c r="K51" s="46">
        <f t="shared" si="1"/>
        <v>300000</v>
      </c>
    </row>
    <row r="52" spans="1:11" ht="24" customHeight="1" x14ac:dyDescent="0.25">
      <c r="A52" s="43" t="s">
        <v>168</v>
      </c>
      <c r="B52" s="44" t="s">
        <v>15</v>
      </c>
      <c r="C52" s="44" t="s">
        <v>167</v>
      </c>
      <c r="D52" s="44" t="s">
        <v>44</v>
      </c>
      <c r="E52" s="44" t="s">
        <v>91</v>
      </c>
      <c r="F52" s="44" t="s">
        <v>109</v>
      </c>
      <c r="G52" s="44" t="s">
        <v>23</v>
      </c>
      <c r="H52" s="44" t="s">
        <v>122</v>
      </c>
      <c r="I52" s="46">
        <f t="shared" si="1"/>
        <v>255000</v>
      </c>
      <c r="J52" s="46">
        <f t="shared" si="1"/>
        <v>275000</v>
      </c>
      <c r="K52" s="46">
        <f t="shared" si="1"/>
        <v>300000</v>
      </c>
    </row>
    <row r="53" spans="1:11" ht="45.75" customHeight="1" x14ac:dyDescent="0.25">
      <c r="A53" s="43" t="s">
        <v>169</v>
      </c>
      <c r="B53" s="44" t="s">
        <v>15</v>
      </c>
      <c r="C53" s="44" t="s">
        <v>167</v>
      </c>
      <c r="D53" s="44" t="s">
        <v>44</v>
      </c>
      <c r="E53" s="44" t="s">
        <v>170</v>
      </c>
      <c r="F53" s="44" t="s">
        <v>109</v>
      </c>
      <c r="G53" s="44" t="s">
        <v>23</v>
      </c>
      <c r="H53" s="44" t="s">
        <v>122</v>
      </c>
      <c r="I53" s="46">
        <f t="shared" si="1"/>
        <v>255000</v>
      </c>
      <c r="J53" s="46">
        <f t="shared" si="1"/>
        <v>275000</v>
      </c>
      <c r="K53" s="46">
        <f t="shared" si="1"/>
        <v>300000</v>
      </c>
    </row>
    <row r="54" spans="1:11" ht="65.25" customHeight="1" x14ac:dyDescent="0.25">
      <c r="A54" s="43" t="s">
        <v>171</v>
      </c>
      <c r="B54" s="44" t="s">
        <v>15</v>
      </c>
      <c r="C54" s="44" t="s">
        <v>167</v>
      </c>
      <c r="D54" s="44" t="s">
        <v>44</v>
      </c>
      <c r="E54" s="44" t="s">
        <v>172</v>
      </c>
      <c r="F54" s="44" t="s">
        <v>31</v>
      </c>
      <c r="G54" s="44" t="s">
        <v>23</v>
      </c>
      <c r="H54" s="44" t="s">
        <v>122</v>
      </c>
      <c r="I54" s="46">
        <v>255000</v>
      </c>
      <c r="J54" s="46">
        <v>275000</v>
      </c>
      <c r="K54" s="46">
        <v>300000</v>
      </c>
    </row>
    <row r="55" spans="1:11" ht="50.25" customHeight="1" x14ac:dyDescent="0.25">
      <c r="A55" s="43" t="s">
        <v>173</v>
      </c>
      <c r="B55" s="44" t="s">
        <v>15</v>
      </c>
      <c r="C55" s="44" t="s">
        <v>174</v>
      </c>
      <c r="D55" s="44" t="s">
        <v>109</v>
      </c>
      <c r="E55" s="44" t="s">
        <v>91</v>
      </c>
      <c r="F55" s="44" t="s">
        <v>109</v>
      </c>
      <c r="G55" s="44" t="s">
        <v>23</v>
      </c>
      <c r="H55" s="44" t="s">
        <v>91</v>
      </c>
      <c r="I55" s="52">
        <f t="shared" ref="I55:K57" si="2">I56</f>
        <v>350000</v>
      </c>
      <c r="J55" s="52">
        <f t="shared" si="2"/>
        <v>360000</v>
      </c>
      <c r="K55" s="52">
        <f t="shared" si="2"/>
        <v>370000</v>
      </c>
    </row>
    <row r="56" spans="1:11" ht="51" customHeight="1" x14ac:dyDescent="0.25">
      <c r="A56" s="43" t="s">
        <v>175</v>
      </c>
      <c r="B56" s="44" t="s">
        <v>15</v>
      </c>
      <c r="C56" s="44" t="s">
        <v>174</v>
      </c>
      <c r="D56" s="44" t="s">
        <v>52</v>
      </c>
      <c r="E56" s="44" t="s">
        <v>91</v>
      </c>
      <c r="F56" s="44" t="s">
        <v>109</v>
      </c>
      <c r="G56" s="44" t="s">
        <v>23</v>
      </c>
      <c r="H56" s="44" t="s">
        <v>176</v>
      </c>
      <c r="I56" s="52">
        <f t="shared" si="2"/>
        <v>350000</v>
      </c>
      <c r="J56" s="52">
        <f t="shared" si="2"/>
        <v>360000</v>
      </c>
      <c r="K56" s="52">
        <f t="shared" si="2"/>
        <v>370000</v>
      </c>
    </row>
    <row r="57" spans="1:11" ht="81.75" customHeight="1" x14ac:dyDescent="0.25">
      <c r="A57" s="43" t="s">
        <v>177</v>
      </c>
      <c r="B57" s="44" t="s">
        <v>15</v>
      </c>
      <c r="C57" s="9">
        <v>14</v>
      </c>
      <c r="D57" s="44" t="s">
        <v>52</v>
      </c>
      <c r="E57" s="44" t="s">
        <v>21</v>
      </c>
      <c r="F57" s="44" t="s">
        <v>109</v>
      </c>
      <c r="G57" s="44" t="s">
        <v>23</v>
      </c>
      <c r="H57" s="44" t="s">
        <v>176</v>
      </c>
      <c r="I57" s="52">
        <f t="shared" si="2"/>
        <v>350000</v>
      </c>
      <c r="J57" s="52">
        <f t="shared" si="2"/>
        <v>360000</v>
      </c>
      <c r="K57" s="52">
        <f t="shared" si="2"/>
        <v>370000</v>
      </c>
    </row>
    <row r="58" spans="1:11" ht="81.75" customHeight="1" x14ac:dyDescent="0.25">
      <c r="A58" s="43" t="s">
        <v>178</v>
      </c>
      <c r="B58" s="9">
        <v>1</v>
      </c>
      <c r="C58" s="9">
        <v>14</v>
      </c>
      <c r="D58" s="44" t="s">
        <v>52</v>
      </c>
      <c r="E58" s="44" t="s">
        <v>30</v>
      </c>
      <c r="F58" s="44" t="s">
        <v>31</v>
      </c>
      <c r="G58" s="44" t="s">
        <v>23</v>
      </c>
      <c r="H58" s="44" t="s">
        <v>176</v>
      </c>
      <c r="I58" s="52">
        <v>350000</v>
      </c>
      <c r="J58" s="53">
        <v>360000</v>
      </c>
      <c r="K58" s="53">
        <v>370000</v>
      </c>
    </row>
    <row r="59" spans="1:11" ht="31.5" x14ac:dyDescent="0.25">
      <c r="A59" s="54" t="s">
        <v>179</v>
      </c>
      <c r="B59" s="9"/>
      <c r="C59" s="9"/>
      <c r="D59" s="9"/>
      <c r="E59" s="9"/>
      <c r="F59" s="9"/>
      <c r="G59" s="9"/>
      <c r="H59" s="9"/>
      <c r="I59" s="52">
        <f>I10</f>
        <v>5172470</v>
      </c>
      <c r="J59" s="52">
        <f>J10</f>
        <v>5285380</v>
      </c>
      <c r="K59" s="52">
        <f>K10</f>
        <v>5908100</v>
      </c>
    </row>
    <row r="62" spans="1:11" x14ac:dyDescent="0.25">
      <c r="I62" s="55"/>
    </row>
  </sheetData>
  <mergeCells count="9">
    <mergeCell ref="E1:K1"/>
    <mergeCell ref="D2:K2"/>
    <mergeCell ref="D3:K3"/>
    <mergeCell ref="A4:K4"/>
    <mergeCell ref="A6:A8"/>
    <mergeCell ref="B6:H6"/>
    <mergeCell ref="I6:K7"/>
    <mergeCell ref="B7:F7"/>
    <mergeCell ref="G7:H7"/>
  </mergeCells>
  <pageMargins left="1.18110227584839" right="0.590551137924194" top="0.78740155696868896" bottom="0.78740155696868896" header="0.31496062874794001" footer="0.31496062874794001"/>
  <pageSetup paperSize="9" scale="50" orientation="portrait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/>
  </sheetViews>
  <sheetFormatPr defaultColWidth="9" defaultRowHeight="15.75" x14ac:dyDescent="0.25"/>
  <cols>
    <col min="1" max="1" width="3.7109375" style="106" customWidth="1"/>
    <col min="2" max="2" width="33.5703125" style="106" customWidth="1"/>
    <col min="3" max="3" width="36.42578125" style="106" customWidth="1"/>
    <col min="4" max="4" width="15.28515625" style="106" customWidth="1"/>
    <col min="5" max="5" width="11.85546875" style="7" customWidth="1"/>
    <col min="6" max="6" width="9" style="7" customWidth="1"/>
    <col min="7" max="16384" width="9" style="7"/>
  </cols>
  <sheetData>
    <row r="1" spans="1:10" ht="18" customHeight="1" x14ac:dyDescent="0.25">
      <c r="A1" s="181"/>
      <c r="B1" s="181"/>
      <c r="C1" s="291" t="s">
        <v>315</v>
      </c>
      <c r="D1" s="291"/>
    </row>
    <row r="2" spans="1:10" ht="45" customHeight="1" x14ac:dyDescent="0.25">
      <c r="A2" s="181"/>
      <c r="B2" s="182"/>
      <c r="C2" s="290" t="s">
        <v>316</v>
      </c>
      <c r="D2" s="290"/>
      <c r="E2" s="183"/>
      <c r="F2" s="183"/>
      <c r="G2" s="183"/>
      <c r="H2" s="183"/>
      <c r="I2" s="183"/>
      <c r="J2" s="183"/>
    </row>
    <row r="3" spans="1:10" ht="16.5" x14ac:dyDescent="0.25">
      <c r="A3" s="181"/>
      <c r="B3" s="181"/>
      <c r="C3" s="311" t="s">
        <v>317</v>
      </c>
      <c r="D3" s="311"/>
    </row>
    <row r="4" spans="1:10" ht="16.5" x14ac:dyDescent="0.25">
      <c r="A4" s="181"/>
      <c r="B4" s="311" t="s">
        <v>318</v>
      </c>
      <c r="C4" s="311"/>
      <c r="D4" s="311"/>
    </row>
    <row r="5" spans="1:10" ht="29.25" customHeight="1" x14ac:dyDescent="0.25">
      <c r="A5" s="5"/>
      <c r="B5" s="290" t="s">
        <v>319</v>
      </c>
      <c r="C5" s="290"/>
      <c r="D5" s="290"/>
    </row>
    <row r="6" spans="1:10" ht="9" customHeight="1" x14ac:dyDescent="0.25">
      <c r="A6" s="184"/>
      <c r="B6" s="184"/>
      <c r="C6" s="184"/>
      <c r="D6" s="110"/>
    </row>
    <row r="7" spans="1:10" ht="16.5" customHeight="1" x14ac:dyDescent="0.25">
      <c r="A7" s="283" t="s">
        <v>320</v>
      </c>
      <c r="B7" s="350" t="s">
        <v>321</v>
      </c>
      <c r="C7" s="350" t="s">
        <v>322</v>
      </c>
      <c r="D7" s="283" t="s">
        <v>323</v>
      </c>
    </row>
    <row r="8" spans="1:10" ht="90" customHeight="1" x14ac:dyDescent="0.25">
      <c r="A8" s="284"/>
      <c r="B8" s="351"/>
      <c r="C8" s="351"/>
      <c r="D8" s="284"/>
    </row>
    <row r="9" spans="1:10" ht="11.25" customHeight="1" x14ac:dyDescent="0.25">
      <c r="A9" s="186">
        <v>1</v>
      </c>
      <c r="B9" s="187">
        <v>2</v>
      </c>
      <c r="C9" s="186">
        <v>3</v>
      </c>
      <c r="D9" s="187">
        <v>4</v>
      </c>
    </row>
    <row r="10" spans="1:10" ht="84" customHeight="1" x14ac:dyDescent="0.25">
      <c r="A10" s="188">
        <v>1</v>
      </c>
      <c r="B10" s="189" t="s">
        <v>324</v>
      </c>
      <c r="C10" s="190" t="s">
        <v>325</v>
      </c>
      <c r="D10" s="191">
        <v>980526</v>
      </c>
    </row>
    <row r="11" spans="1:10" ht="127.5" customHeight="1" x14ac:dyDescent="0.25">
      <c r="A11" s="21">
        <v>2</v>
      </c>
      <c r="B11" s="189" t="s">
        <v>326</v>
      </c>
      <c r="C11" s="190" t="s">
        <v>327</v>
      </c>
      <c r="D11" s="192">
        <v>1100000</v>
      </c>
    </row>
    <row r="12" spans="1:10" ht="19.5" customHeight="1" x14ac:dyDescent="0.25">
      <c r="A12" s="21"/>
      <c r="B12" s="189" t="s">
        <v>328</v>
      </c>
      <c r="C12" s="17"/>
      <c r="D12" s="193">
        <f>SUM(D10:D11)</f>
        <v>2080526</v>
      </c>
    </row>
    <row r="13" spans="1:10" x14ac:dyDescent="0.25">
      <c r="B13" s="7"/>
      <c r="C13" s="7"/>
    </row>
    <row r="14" spans="1:10" x14ac:dyDescent="0.25">
      <c r="B14" s="7"/>
      <c r="C14" s="7"/>
    </row>
    <row r="15" spans="1:10" x14ac:dyDescent="0.25">
      <c r="B15" s="7"/>
      <c r="C15" s="7"/>
    </row>
    <row r="16" spans="1:10" x14ac:dyDescent="0.25">
      <c r="B16" s="7"/>
      <c r="C16" s="7"/>
    </row>
  </sheetData>
  <mergeCells count="9">
    <mergeCell ref="C1:D1"/>
    <mergeCell ref="B4:D4"/>
    <mergeCell ref="B5:D5"/>
    <mergeCell ref="A7:A8"/>
    <mergeCell ref="B7:B8"/>
    <mergeCell ref="C7:C8"/>
    <mergeCell ref="D7:D8"/>
    <mergeCell ref="C2:D2"/>
    <mergeCell ref="C3:D3"/>
  </mergeCells>
  <pageMargins left="0.75" right="0.25" top="1" bottom="1" header="0.5" footer="0.5"/>
  <pageSetup paperSize="9" fitToWidth="0" fitToHeight="0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/>
  </sheetViews>
  <sheetFormatPr defaultColWidth="9" defaultRowHeight="16.5" x14ac:dyDescent="0.25"/>
  <cols>
    <col min="1" max="1" width="4.28515625" style="1" customWidth="1"/>
    <col min="2" max="2" width="68.42578125" style="1" customWidth="1"/>
    <col min="3" max="3" width="9" style="1" customWidth="1"/>
    <col min="4" max="4" width="4.85546875" style="1" customWidth="1"/>
    <col min="5" max="5" width="5.140625" style="1" customWidth="1"/>
    <col min="6" max="6" width="4.85546875" style="1" customWidth="1"/>
    <col min="7" max="7" width="5" style="1" customWidth="1"/>
    <col min="8" max="8" width="5.28515625" style="1" customWidth="1"/>
    <col min="9" max="9" width="6.140625" style="1" customWidth="1"/>
    <col min="10" max="10" width="14" style="1" customWidth="1"/>
    <col min="11" max="11" width="9" style="1" customWidth="1"/>
    <col min="12" max="16384" width="9" style="1"/>
  </cols>
  <sheetData>
    <row r="1" spans="1:10" x14ac:dyDescent="0.25">
      <c r="E1" s="291" t="s">
        <v>329</v>
      </c>
      <c r="F1" s="291"/>
      <c r="G1" s="291"/>
      <c r="H1" s="291"/>
      <c r="I1" s="291"/>
      <c r="J1" s="291"/>
    </row>
    <row r="2" spans="1:10" ht="63.75" customHeight="1" x14ac:dyDescent="0.25">
      <c r="B2" s="194"/>
      <c r="D2" s="62"/>
      <c r="E2" s="352" t="s">
        <v>330</v>
      </c>
      <c r="F2" s="352"/>
      <c r="G2" s="352"/>
      <c r="H2" s="352"/>
      <c r="I2" s="352"/>
      <c r="J2" s="352"/>
    </row>
    <row r="3" spans="1:10" x14ac:dyDescent="0.25">
      <c r="A3" s="7"/>
      <c r="B3" s="7"/>
      <c r="C3" s="7"/>
      <c r="D3" s="7"/>
      <c r="E3" s="353" t="s">
        <v>317</v>
      </c>
      <c r="F3" s="353"/>
      <c r="G3" s="353"/>
      <c r="H3" s="353"/>
      <c r="I3" s="353"/>
      <c r="J3" s="353"/>
    </row>
    <row r="4" spans="1:10" x14ac:dyDescent="0.25">
      <c r="A4" s="7"/>
      <c r="B4" s="353" t="s">
        <v>331</v>
      </c>
      <c r="C4" s="353"/>
      <c r="D4" s="353"/>
      <c r="E4" s="353"/>
      <c r="F4" s="353"/>
      <c r="G4" s="353"/>
      <c r="H4" s="353"/>
      <c r="I4" s="353"/>
      <c r="J4" s="353"/>
    </row>
    <row r="5" spans="1:10" ht="30" customHeight="1" x14ac:dyDescent="0.25">
      <c r="A5" s="7"/>
      <c r="B5" s="295" t="s">
        <v>332</v>
      </c>
      <c r="C5" s="295"/>
      <c r="D5" s="295"/>
      <c r="E5" s="295"/>
      <c r="F5" s="295"/>
      <c r="G5" s="295"/>
      <c r="H5" s="295"/>
      <c r="I5" s="295"/>
      <c r="J5" s="295"/>
    </row>
    <row r="6" spans="1:10" ht="9.75" customHeight="1" x14ac:dyDescent="0.25">
      <c r="A6" s="294"/>
      <c r="B6" s="294"/>
      <c r="C6" s="7"/>
      <c r="D6" s="7"/>
      <c r="E6" s="7"/>
      <c r="F6" s="7"/>
      <c r="G6" s="7"/>
      <c r="H6" s="7"/>
      <c r="I6" s="7"/>
      <c r="J6" s="7"/>
    </row>
    <row r="7" spans="1:10" ht="30" customHeight="1" x14ac:dyDescent="0.25">
      <c r="A7" s="283" t="s">
        <v>320</v>
      </c>
      <c r="B7" s="354" t="s">
        <v>333</v>
      </c>
      <c r="C7" s="283" t="s">
        <v>334</v>
      </c>
      <c r="D7" s="305"/>
      <c r="E7" s="305"/>
      <c r="F7" s="305"/>
      <c r="G7" s="305"/>
      <c r="H7" s="305"/>
      <c r="I7" s="305"/>
      <c r="J7" s="304"/>
    </row>
    <row r="8" spans="1:10" ht="159.75" customHeight="1" x14ac:dyDescent="0.25">
      <c r="A8" s="284"/>
      <c r="B8" s="355"/>
      <c r="C8" s="196" t="s">
        <v>335</v>
      </c>
      <c r="D8" s="196" t="s">
        <v>10</v>
      </c>
      <c r="E8" s="196" t="s">
        <v>11</v>
      </c>
      <c r="F8" s="196" t="s">
        <v>12</v>
      </c>
      <c r="G8" s="196" t="s">
        <v>13</v>
      </c>
      <c r="H8" s="196" t="s">
        <v>14</v>
      </c>
      <c r="I8" s="196" t="s">
        <v>336</v>
      </c>
      <c r="J8" s="197" t="s">
        <v>337</v>
      </c>
    </row>
    <row r="9" spans="1:10" ht="16.5" customHeight="1" x14ac:dyDescent="0.25">
      <c r="A9" s="8">
        <v>1</v>
      </c>
      <c r="B9" s="195" t="s">
        <v>16</v>
      </c>
      <c r="C9" s="185">
        <v>3</v>
      </c>
      <c r="D9" s="185">
        <v>4</v>
      </c>
      <c r="E9" s="185">
        <v>5</v>
      </c>
      <c r="F9" s="185">
        <v>6</v>
      </c>
      <c r="G9" s="185">
        <v>7</v>
      </c>
      <c r="H9" s="185">
        <v>8</v>
      </c>
      <c r="I9" s="185">
        <v>9</v>
      </c>
      <c r="J9" s="198">
        <v>10</v>
      </c>
    </row>
    <row r="10" spans="1:10" ht="21" customHeight="1" x14ac:dyDescent="0.25">
      <c r="A10" s="199">
        <v>1</v>
      </c>
      <c r="B10" s="43" t="s">
        <v>338</v>
      </c>
      <c r="C10" s="44" t="s">
        <v>339</v>
      </c>
      <c r="D10" s="15"/>
      <c r="E10" s="15"/>
      <c r="F10" s="15"/>
      <c r="G10" s="15"/>
      <c r="H10" s="15"/>
      <c r="I10" s="15"/>
      <c r="J10" s="15"/>
    </row>
    <row r="11" spans="1:10" ht="0.75" hidden="1" customHeight="1" x14ac:dyDescent="0.25">
      <c r="A11" s="200">
        <v>2</v>
      </c>
      <c r="B11" s="43" t="s">
        <v>340</v>
      </c>
      <c r="C11" s="44" t="s">
        <v>341</v>
      </c>
      <c r="D11" s="16" t="s">
        <v>22</v>
      </c>
      <c r="E11" s="16" t="s">
        <v>44</v>
      </c>
      <c r="F11" s="16" t="s">
        <v>109</v>
      </c>
      <c r="G11" s="16" t="s">
        <v>109</v>
      </c>
      <c r="H11" s="16" t="s">
        <v>31</v>
      </c>
      <c r="I11" s="16" t="s">
        <v>23</v>
      </c>
      <c r="J11" s="201" t="s">
        <v>342</v>
      </c>
    </row>
    <row r="12" spans="1:10" ht="30.75" customHeight="1" x14ac:dyDescent="0.25">
      <c r="A12" s="199">
        <v>2</v>
      </c>
      <c r="B12" s="43" t="s">
        <v>343</v>
      </c>
      <c r="C12" s="44" t="s">
        <v>339</v>
      </c>
      <c r="D12" s="44" t="s">
        <v>22</v>
      </c>
      <c r="E12" s="44" t="s">
        <v>29</v>
      </c>
      <c r="F12" s="44" t="s">
        <v>44</v>
      </c>
      <c r="G12" s="44" t="s">
        <v>22</v>
      </c>
      <c r="H12" s="44" t="s">
        <v>31</v>
      </c>
      <c r="I12" s="44" t="s">
        <v>23</v>
      </c>
      <c r="J12" s="44" t="s">
        <v>344</v>
      </c>
    </row>
    <row r="13" spans="1:10" ht="30.75" customHeight="1" x14ac:dyDescent="0.25">
      <c r="A13" s="199">
        <v>3</v>
      </c>
      <c r="B13" s="20" t="s">
        <v>345</v>
      </c>
      <c r="C13" s="44" t="s">
        <v>339</v>
      </c>
      <c r="D13" s="44" t="s">
        <v>22</v>
      </c>
      <c r="E13" s="44" t="s">
        <v>29</v>
      </c>
      <c r="F13" s="44" t="s">
        <v>44</v>
      </c>
      <c r="G13" s="44" t="s">
        <v>22</v>
      </c>
      <c r="H13" s="44" t="s">
        <v>31</v>
      </c>
      <c r="I13" s="44" t="s">
        <v>23</v>
      </c>
      <c r="J13" s="44" t="s">
        <v>301</v>
      </c>
    </row>
    <row r="14" spans="1:10" x14ac:dyDescent="0.25">
      <c r="A14" s="34"/>
      <c r="B14" s="32"/>
    </row>
    <row r="15" spans="1:10" x14ac:dyDescent="0.25">
      <c r="A15" s="34"/>
      <c r="B15" s="32"/>
    </row>
    <row r="16" spans="1:10" x14ac:dyDescent="0.25">
      <c r="A16" s="202"/>
      <c r="B16" s="33"/>
    </row>
  </sheetData>
  <mergeCells count="9">
    <mergeCell ref="E2:J2"/>
    <mergeCell ref="E1:J1"/>
    <mergeCell ref="A6:B6"/>
    <mergeCell ref="C7:J7"/>
    <mergeCell ref="B4:J4"/>
    <mergeCell ref="B5:J5"/>
    <mergeCell ref="B7:B8"/>
    <mergeCell ref="A7:A8"/>
    <mergeCell ref="E3:J3"/>
  </mergeCells>
  <pageMargins left="0.75" right="0.75" top="1" bottom="1" header="0.5" footer="0.5"/>
  <pageSetup paperSize="9" fitToWidth="0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workbookViewId="0"/>
  </sheetViews>
  <sheetFormatPr defaultColWidth="9" defaultRowHeight="16.5" x14ac:dyDescent="0.25"/>
  <cols>
    <col min="1" max="1" width="65.42578125" style="34" customWidth="1"/>
    <col min="2" max="2" width="5.28515625" style="34" customWidth="1"/>
    <col min="3" max="3" width="5" style="34" customWidth="1"/>
    <col min="4" max="4" width="4.85546875" style="34" customWidth="1"/>
    <col min="5" max="5" width="5" style="34" customWidth="1"/>
    <col min="6" max="6" width="4.7109375" style="34" customWidth="1"/>
    <col min="7" max="7" width="7" style="34" customWidth="1"/>
    <col min="8" max="8" width="14.140625" style="34" customWidth="1"/>
    <col min="9" max="9" width="16.42578125" style="1" customWidth="1"/>
    <col min="10" max="10" width="9" style="1" customWidth="1"/>
    <col min="11" max="11" width="17.5703125" style="1" bestFit="1" customWidth="1"/>
    <col min="12" max="12" width="9" style="1" customWidth="1"/>
    <col min="13" max="13" width="17.5703125" style="1" bestFit="1" customWidth="1"/>
    <col min="14" max="14" width="9" style="1" customWidth="1"/>
    <col min="15" max="16384" width="9" style="1"/>
  </cols>
  <sheetData>
    <row r="1" spans="1:11" x14ac:dyDescent="0.25">
      <c r="B1" s="181"/>
      <c r="C1" s="181"/>
      <c r="D1" s="181"/>
      <c r="E1" s="181"/>
      <c r="F1" s="291" t="s">
        <v>346</v>
      </c>
      <c r="G1" s="291"/>
      <c r="H1" s="291"/>
      <c r="I1" s="291"/>
    </row>
    <row r="2" spans="1:11" ht="69" customHeight="1" x14ac:dyDescent="0.25">
      <c r="A2" s="2"/>
      <c r="B2" s="1"/>
      <c r="C2" s="1"/>
      <c r="D2" s="1"/>
      <c r="E2" s="1"/>
      <c r="F2" s="352" t="s">
        <v>330</v>
      </c>
      <c r="G2" s="352"/>
      <c r="H2" s="352"/>
      <c r="I2" s="352"/>
    </row>
    <row r="3" spans="1:11" ht="16.5" customHeight="1" x14ac:dyDescent="0.25">
      <c r="B3" s="181"/>
      <c r="C3" s="181"/>
      <c r="D3" s="181"/>
      <c r="E3" s="181"/>
      <c r="F3" s="311" t="s">
        <v>317</v>
      </c>
      <c r="G3" s="311"/>
      <c r="H3" s="311"/>
      <c r="I3" s="311"/>
    </row>
    <row r="4" spans="1:11" ht="32.25" customHeight="1" x14ac:dyDescent="0.25">
      <c r="A4" s="290" t="s">
        <v>347</v>
      </c>
      <c r="B4" s="290"/>
      <c r="C4" s="290"/>
      <c r="D4" s="290"/>
      <c r="E4" s="290"/>
      <c r="F4" s="290"/>
      <c r="G4" s="290"/>
      <c r="H4" s="290"/>
      <c r="I4" s="106"/>
    </row>
    <row r="5" spans="1:11" ht="9" customHeight="1" x14ac:dyDescent="0.25">
      <c r="A5" s="108"/>
      <c r="B5" s="108"/>
      <c r="C5" s="108"/>
      <c r="D5" s="108"/>
      <c r="E5" s="108"/>
      <c r="F5" s="108"/>
      <c r="G5" s="108"/>
      <c r="H5" s="108"/>
      <c r="I5" s="108"/>
    </row>
    <row r="6" spans="1:11" ht="29.25" customHeight="1" x14ac:dyDescent="0.25">
      <c r="A6" s="283" t="s">
        <v>348</v>
      </c>
      <c r="B6" s="283" t="s">
        <v>349</v>
      </c>
      <c r="C6" s="305"/>
      <c r="D6" s="305"/>
      <c r="E6" s="305"/>
      <c r="F6" s="305"/>
      <c r="G6" s="305"/>
      <c r="H6" s="304"/>
      <c r="I6" s="283" t="s">
        <v>203</v>
      </c>
    </row>
    <row r="7" spans="1:11" ht="159" customHeight="1" x14ac:dyDescent="0.25">
      <c r="A7" s="284"/>
      <c r="B7" s="196" t="s">
        <v>10</v>
      </c>
      <c r="C7" s="196" t="s">
        <v>11</v>
      </c>
      <c r="D7" s="196" t="s">
        <v>12</v>
      </c>
      <c r="E7" s="196" t="s">
        <v>13</v>
      </c>
      <c r="F7" s="196" t="s">
        <v>14</v>
      </c>
      <c r="G7" s="196" t="s">
        <v>336</v>
      </c>
      <c r="H7" s="196" t="s">
        <v>337</v>
      </c>
      <c r="I7" s="284"/>
      <c r="K7" s="62"/>
    </row>
    <row r="8" spans="1:11" ht="16.5" customHeight="1" x14ac:dyDescent="0.25">
      <c r="A8" s="8">
        <v>1</v>
      </c>
      <c r="B8" s="185">
        <v>2</v>
      </c>
      <c r="C8" s="185">
        <v>3</v>
      </c>
      <c r="D8" s="185">
        <v>4</v>
      </c>
      <c r="E8" s="185">
        <v>5</v>
      </c>
      <c r="F8" s="185">
        <v>6</v>
      </c>
      <c r="G8" s="185">
        <v>7</v>
      </c>
      <c r="H8" s="185">
        <v>8</v>
      </c>
      <c r="I8" s="203">
        <v>9</v>
      </c>
    </row>
    <row r="9" spans="1:11" ht="18.75" customHeight="1" x14ac:dyDescent="0.25">
      <c r="A9" s="189" t="s">
        <v>350</v>
      </c>
      <c r="B9" s="204" t="s">
        <v>22</v>
      </c>
      <c r="C9" s="204" t="s">
        <v>109</v>
      </c>
      <c r="D9" s="204" t="s">
        <v>109</v>
      </c>
      <c r="E9" s="204" t="s">
        <v>109</v>
      </c>
      <c r="F9" s="204" t="s">
        <v>109</v>
      </c>
      <c r="G9" s="204" t="s">
        <v>23</v>
      </c>
      <c r="H9" s="204" t="s">
        <v>91</v>
      </c>
      <c r="I9" s="205" t="e">
        <f>I10</f>
        <v>#REF!</v>
      </c>
    </row>
    <row r="10" spans="1:11" ht="18" customHeight="1" x14ac:dyDescent="0.25">
      <c r="A10" s="206" t="s">
        <v>351</v>
      </c>
      <c r="B10" s="195" t="s">
        <v>22</v>
      </c>
      <c r="C10" s="195" t="s">
        <v>29</v>
      </c>
      <c r="D10" s="195" t="s">
        <v>109</v>
      </c>
      <c r="E10" s="195" t="s">
        <v>109</v>
      </c>
      <c r="F10" s="195" t="s">
        <v>109</v>
      </c>
      <c r="G10" s="195" t="s">
        <v>23</v>
      </c>
      <c r="H10" s="195" t="s">
        <v>91</v>
      </c>
      <c r="I10" s="207" t="e">
        <f>I12+I16</f>
        <v>#REF!</v>
      </c>
    </row>
    <row r="11" spans="1:11" ht="19.5" customHeight="1" x14ac:dyDescent="0.25">
      <c r="A11" s="208" t="s">
        <v>352</v>
      </c>
      <c r="B11" s="195" t="s">
        <v>22</v>
      </c>
      <c r="C11" s="195" t="s">
        <v>29</v>
      </c>
      <c r="D11" s="195" t="s">
        <v>109</v>
      </c>
      <c r="E11" s="195" t="s">
        <v>109</v>
      </c>
      <c r="F11" s="195" t="s">
        <v>109</v>
      </c>
      <c r="G11" s="195" t="s">
        <v>23</v>
      </c>
      <c r="H11" s="195" t="s">
        <v>353</v>
      </c>
      <c r="I11" s="207">
        <f>I12</f>
        <v>-11758516</v>
      </c>
    </row>
    <row r="12" spans="1:11" ht="24.75" customHeight="1" x14ac:dyDescent="0.25">
      <c r="A12" s="43" t="s">
        <v>354</v>
      </c>
      <c r="B12" s="195" t="s">
        <v>22</v>
      </c>
      <c r="C12" s="195" t="s">
        <v>29</v>
      </c>
      <c r="D12" s="195" t="s">
        <v>44</v>
      </c>
      <c r="E12" s="195" t="s">
        <v>109</v>
      </c>
      <c r="F12" s="195" t="s">
        <v>109</v>
      </c>
      <c r="G12" s="195" t="s">
        <v>23</v>
      </c>
      <c r="H12" s="195" t="s">
        <v>353</v>
      </c>
      <c r="I12" s="207">
        <f>I13</f>
        <v>-11758516</v>
      </c>
    </row>
    <row r="13" spans="1:11" ht="24.75" customHeight="1" x14ac:dyDescent="0.25">
      <c r="A13" s="43" t="s">
        <v>355</v>
      </c>
      <c r="B13" s="195" t="s">
        <v>22</v>
      </c>
      <c r="C13" s="195" t="s">
        <v>29</v>
      </c>
      <c r="D13" s="195" t="s">
        <v>44</v>
      </c>
      <c r="E13" s="195" t="s">
        <v>22</v>
      </c>
      <c r="F13" s="195" t="s">
        <v>109</v>
      </c>
      <c r="G13" s="195" t="s">
        <v>23</v>
      </c>
      <c r="H13" s="195" t="s">
        <v>344</v>
      </c>
      <c r="I13" s="207">
        <f>I14</f>
        <v>-11758516</v>
      </c>
    </row>
    <row r="14" spans="1:11" ht="32.25" customHeight="1" x14ac:dyDescent="0.25">
      <c r="A14" s="43" t="s">
        <v>343</v>
      </c>
      <c r="B14" s="195" t="s">
        <v>22</v>
      </c>
      <c r="C14" s="195" t="s">
        <v>29</v>
      </c>
      <c r="D14" s="195" t="s">
        <v>44</v>
      </c>
      <c r="E14" s="195" t="s">
        <v>22</v>
      </c>
      <c r="F14" s="195" t="s">
        <v>31</v>
      </c>
      <c r="G14" s="195" t="s">
        <v>23</v>
      </c>
      <c r="H14" s="195" t="s">
        <v>344</v>
      </c>
      <c r="I14" s="207">
        <v>-11758516</v>
      </c>
      <c r="K14" s="209"/>
    </row>
    <row r="15" spans="1:11" ht="18" customHeight="1" x14ac:dyDescent="0.25">
      <c r="A15" s="43" t="s">
        <v>356</v>
      </c>
      <c r="B15" s="195" t="s">
        <v>22</v>
      </c>
      <c r="C15" s="195" t="s">
        <v>29</v>
      </c>
      <c r="D15" s="195" t="s">
        <v>109</v>
      </c>
      <c r="E15" s="195" t="s">
        <v>109</v>
      </c>
      <c r="F15" s="195" t="s">
        <v>109</v>
      </c>
      <c r="G15" s="195" t="s">
        <v>23</v>
      </c>
      <c r="H15" s="195" t="s">
        <v>299</v>
      </c>
      <c r="I15" s="207" t="e">
        <f>I16</f>
        <v>#REF!</v>
      </c>
    </row>
    <row r="16" spans="1:11" ht="19.5" customHeight="1" x14ac:dyDescent="0.25">
      <c r="A16" s="43" t="s">
        <v>357</v>
      </c>
      <c r="B16" s="195" t="s">
        <v>22</v>
      </c>
      <c r="C16" s="195" t="s">
        <v>29</v>
      </c>
      <c r="D16" s="195" t="s">
        <v>44</v>
      </c>
      <c r="E16" s="195" t="s">
        <v>109</v>
      </c>
      <c r="F16" s="195" t="s">
        <v>109</v>
      </c>
      <c r="G16" s="195" t="s">
        <v>23</v>
      </c>
      <c r="H16" s="195" t="s">
        <v>299</v>
      </c>
      <c r="I16" s="207" t="e">
        <f>I17</f>
        <v>#REF!</v>
      </c>
    </row>
    <row r="17" spans="1:13" ht="19.5" customHeight="1" x14ac:dyDescent="0.25">
      <c r="A17" s="43" t="s">
        <v>358</v>
      </c>
      <c r="B17" s="195" t="s">
        <v>22</v>
      </c>
      <c r="C17" s="195" t="s">
        <v>29</v>
      </c>
      <c r="D17" s="195" t="s">
        <v>44</v>
      </c>
      <c r="E17" s="195" t="s">
        <v>22</v>
      </c>
      <c r="F17" s="195" t="s">
        <v>109</v>
      </c>
      <c r="G17" s="195" t="s">
        <v>23</v>
      </c>
      <c r="H17" s="195" t="s">
        <v>301</v>
      </c>
      <c r="I17" s="207" t="e">
        <f>I18</f>
        <v>#REF!</v>
      </c>
    </row>
    <row r="18" spans="1:13" ht="35.25" customHeight="1" x14ac:dyDescent="0.25">
      <c r="A18" s="43" t="s">
        <v>345</v>
      </c>
      <c r="B18" s="195" t="s">
        <v>22</v>
      </c>
      <c r="C18" s="195" t="s">
        <v>29</v>
      </c>
      <c r="D18" s="195" t="s">
        <v>44</v>
      </c>
      <c r="E18" s="195" t="s">
        <v>22</v>
      </c>
      <c r="F18" s="195" t="s">
        <v>31</v>
      </c>
      <c r="G18" s="195" t="s">
        <v>23</v>
      </c>
      <c r="H18" s="195" t="s">
        <v>301</v>
      </c>
      <c r="I18" s="207" t="e">
        <f>#REF!</f>
        <v>#REF!</v>
      </c>
      <c r="K18" s="209"/>
      <c r="M18" s="209"/>
    </row>
    <row r="19" spans="1:13" ht="19.5" customHeight="1" x14ac:dyDescent="0.25">
      <c r="A19" s="43" t="s">
        <v>359</v>
      </c>
      <c r="B19" s="195"/>
      <c r="C19" s="195"/>
      <c r="D19" s="195"/>
      <c r="E19" s="195"/>
      <c r="F19" s="210" t="s">
        <v>29</v>
      </c>
      <c r="G19" s="195"/>
      <c r="H19" s="195"/>
      <c r="I19" s="207" t="e">
        <f>I9</f>
        <v>#REF!</v>
      </c>
    </row>
    <row r="20" spans="1:13" s="34" customFormat="1" ht="21.75" customHeight="1" x14ac:dyDescent="0.25">
      <c r="A20" s="211"/>
      <c r="B20" s="211"/>
      <c r="C20" s="211"/>
      <c r="D20" s="211"/>
      <c r="E20" s="211"/>
      <c r="F20" s="211"/>
      <c r="G20" s="211"/>
      <c r="H20" s="211"/>
      <c r="I20" s="211"/>
    </row>
    <row r="21" spans="1:13" s="212" customFormat="1" ht="18" customHeight="1" x14ac:dyDescent="0.25">
      <c r="A21" s="34"/>
      <c r="B21" s="34"/>
      <c r="C21" s="34"/>
      <c r="D21" s="34"/>
      <c r="E21" s="34"/>
      <c r="F21" s="34"/>
      <c r="G21" s="34"/>
      <c r="H21" s="34"/>
      <c r="I21" s="34"/>
    </row>
    <row r="22" spans="1:13" s="212" customFormat="1" ht="19.5" customHeight="1" x14ac:dyDescent="0.25">
      <c r="A22" s="213"/>
      <c r="B22" s="34"/>
      <c r="C22" s="34"/>
      <c r="D22" s="34"/>
      <c r="E22" s="34"/>
      <c r="F22" s="34"/>
      <c r="G22" s="34"/>
      <c r="H22" s="34"/>
      <c r="I22" s="34"/>
    </row>
    <row r="23" spans="1:13" s="34" customFormat="1" x14ac:dyDescent="0.25">
      <c r="A23" s="213"/>
    </row>
    <row r="24" spans="1:13" s="34" customFormat="1" x14ac:dyDescent="0.25">
      <c r="A24" s="213"/>
    </row>
    <row r="25" spans="1:13" s="34" customFormat="1" x14ac:dyDescent="0.25">
      <c r="A25" s="213"/>
    </row>
    <row r="26" spans="1:13" s="34" customFormat="1" x14ac:dyDescent="0.25"/>
    <row r="27" spans="1:13" s="34" customFormat="1" x14ac:dyDescent="0.25"/>
    <row r="28" spans="1:13" s="34" customFormat="1" ht="37.5" customHeight="1" x14ac:dyDescent="0.25"/>
    <row r="29" spans="1:13" s="34" customFormat="1" x14ac:dyDescent="0.25"/>
    <row r="30" spans="1:13" s="34" customFormat="1" x14ac:dyDescent="0.25"/>
  </sheetData>
  <mergeCells count="7">
    <mergeCell ref="F2:I2"/>
    <mergeCell ref="F1:I1"/>
    <mergeCell ref="F3:I3"/>
    <mergeCell ref="A6:A7"/>
    <mergeCell ref="I6:I7"/>
    <mergeCell ref="A4:H4"/>
    <mergeCell ref="B6:H6"/>
  </mergeCells>
  <pageMargins left="1.0900000333786" right="0.25" top="0.75" bottom="0.75" header="0.30000001192092901" footer="0.30000001192092901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Прилож 1</vt:lpstr>
      <vt:lpstr>Прилож1</vt:lpstr>
      <vt:lpstr>Прилож 2</vt:lpstr>
      <vt:lpstr>Прилож 3</vt:lpstr>
      <vt:lpstr>Прилож 4</vt:lpstr>
      <vt:lpstr>Нал ненал дох</vt:lpstr>
      <vt:lpstr>Прилож 6</vt:lpstr>
      <vt:lpstr>Прилож 7</vt:lpstr>
      <vt:lpstr>Прилож 8</vt:lpstr>
      <vt:lpstr>Источники</vt:lpstr>
      <vt:lpstr>'Прилож 1'!Z_88273A75_0AE7_4AD5_8089_E047AD546531_.wvu.FilterData</vt:lpstr>
      <vt:lpstr>'Прилож 1'!Z_88273A75_0AE7_4AD5_8089_E047AD546531_.wvu.PrintArea</vt:lpstr>
      <vt:lpstr>'Прилож 2'!Z_88273A75_0AE7_4AD5_8089_E047AD546531_.wvu.PrintArea</vt:lpstr>
      <vt:lpstr>'Прилож 8'!Z_88273A75_0AE7_4AD5_8089_E047AD546531_.wvu.PrintArea</vt:lpstr>
      <vt:lpstr>'Прилож 3'!Z_88273A75_0AE7_4AD5_8089_E047AD546531_.wvu.Rows</vt:lpstr>
      <vt:lpstr>'Прилож 7'!Z_88273A75_0AE7_4AD5_8089_E047AD546531_.wvu.Rows</vt:lpstr>
      <vt:lpstr>'Прилож 1'!Область_печати</vt:lpstr>
      <vt:lpstr>'Прилож 2'!Область_печати</vt:lpstr>
      <vt:lpstr>'Прилож 8'!Область_печати</vt:lpstr>
      <vt:lpstr>Прилож1!Область_печати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Polina</dc:creator>
  <cp:lastModifiedBy>User</cp:lastModifiedBy>
  <dcterms:created xsi:type="dcterms:W3CDTF">2024-02-13T06:42:43Z</dcterms:created>
  <dcterms:modified xsi:type="dcterms:W3CDTF">2024-03-21T06:28:35Z</dcterms:modified>
</cp:coreProperties>
</file>